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lewis\Desktop\FY18\Funds Requested\"/>
    </mc:Choice>
  </mc:AlternateContent>
  <bookViews>
    <workbookView xWindow="0" yWindow="0" windowWidth="28800" windowHeight="12375" tabRatio="937"/>
  </bookViews>
  <sheets>
    <sheet name="Trend Data " sheetId="1" r:id="rId1"/>
    <sheet name="Enrollment By Campus or Site" sheetId="2" r:id="rId2"/>
    <sheet name="Reserve Balances" sheetId="8" r:id="rId3"/>
  </sheets>
  <definedNames>
    <definedName name="_xlnm.Print_Area" localSheetId="1">'Enrollment By Campus or Site'!$A$1:$G$20</definedName>
    <definedName name="_xlnm.Print_Area" localSheetId="0">'Trend Data '!$A$1:$G$127</definedName>
    <definedName name="_xlnm.Print_Titles" localSheetId="1">'Enrollment By Campus or Site'!$1:$7</definedName>
    <definedName name="_xlnm.Print_Titles" localSheetId="0">'Trend Data '!$1:$4</definedName>
    <definedName name="Z_7EBEC4A1_7860_4B15_928B_78DDE884C503_.wvu.PrintArea" localSheetId="1" hidden="1">'Enrollment By Campus or Site'!$A$1:$G$20</definedName>
    <definedName name="Z_7EBEC4A1_7860_4B15_928B_78DDE884C503_.wvu.PrintArea" localSheetId="0" hidden="1">'Trend Data '!$A$1:$G$126</definedName>
    <definedName name="Z_7EBEC4A1_7860_4B15_928B_78DDE884C503_.wvu.PrintTitles" localSheetId="1" hidden="1">'Enrollment By Campus or Site'!$1:$7</definedName>
    <definedName name="Z_7EBEC4A1_7860_4B15_928B_78DDE884C503_.wvu.PrintTitles" localSheetId="0" hidden="1">'Trend Data '!$1:$4</definedName>
  </definedNames>
  <calcPr calcId="162913"/>
  <customWorkbookViews>
    <customWorkbookView name="Jason A. Matt - Personal View" guid="{7EBEC4A1-7860-4B15-928B-78DDE884C503}" mergeInterval="0" personalView="1" maximized="1" xWindow="-1928" yWindow="-8" windowWidth="1936" windowHeight="1066" tabRatio="937" activeSheetId="1"/>
  </customWorkbookViews>
</workbook>
</file>

<file path=xl/calcChain.xml><?xml version="1.0" encoding="utf-8"?>
<calcChain xmlns="http://schemas.openxmlformats.org/spreadsheetml/2006/main">
  <c r="G16" i="8" l="1"/>
  <c r="I16" i="8" s="1"/>
  <c r="D17" i="8"/>
  <c r="G17" i="8" s="1"/>
  <c r="I17" i="8" s="1"/>
  <c r="D18" i="8" l="1"/>
  <c r="C18" i="8"/>
  <c r="G18" i="8" s="1"/>
  <c r="I18" i="8" s="1"/>
  <c r="D15" i="8"/>
  <c r="C15" i="8"/>
  <c r="E14" i="8"/>
  <c r="D14" i="8"/>
  <c r="C14" i="8"/>
  <c r="D13" i="8"/>
  <c r="C13" i="8"/>
  <c r="E12" i="8"/>
  <c r="D12" i="8"/>
  <c r="C12" i="8"/>
  <c r="E11" i="8"/>
  <c r="D11" i="8"/>
  <c r="C11" i="8"/>
  <c r="E10" i="8"/>
  <c r="D10" i="8"/>
  <c r="C10" i="8"/>
  <c r="G12" i="8" l="1"/>
  <c r="I12" i="8" s="1"/>
  <c r="G10" i="8"/>
  <c r="I10" i="8" s="1"/>
  <c r="G15" i="8"/>
  <c r="I15" i="8" s="1"/>
  <c r="G13" i="8"/>
  <c r="I13" i="8" s="1"/>
  <c r="G11" i="8"/>
  <c r="I11" i="8" s="1"/>
  <c r="G14" i="8"/>
  <c r="I14" i="8" s="1"/>
  <c r="B5" i="8" l="1"/>
  <c r="G21" i="8" l="1"/>
  <c r="I21" i="8" s="1"/>
  <c r="G20" i="8"/>
  <c r="I20" i="8" s="1"/>
  <c r="G19" i="8"/>
  <c r="I19" i="8" s="1"/>
</calcChain>
</file>

<file path=xl/sharedStrings.xml><?xml version="1.0" encoding="utf-8"?>
<sst xmlns="http://schemas.openxmlformats.org/spreadsheetml/2006/main" count="213" uniqueCount="165">
  <si>
    <t>Headcount</t>
  </si>
  <si>
    <t>FTE</t>
  </si>
  <si>
    <t>Fall 2013</t>
  </si>
  <si>
    <t>% Change in FTE over prior Fall</t>
  </si>
  <si>
    <t>Enrollment Trends</t>
  </si>
  <si>
    <t>Source:  Audited Financial Statements</t>
  </si>
  <si>
    <t>Cash and Equivalents</t>
  </si>
  <si>
    <t>S-T Investments</t>
  </si>
  <si>
    <t>Receivables</t>
  </si>
  <si>
    <t xml:space="preserve">Current Liabilities </t>
  </si>
  <si>
    <t>Lease Purchase Obligations (L-T)</t>
  </si>
  <si>
    <t>Net Assets - Unrestricted</t>
  </si>
  <si>
    <t>Financial Trends</t>
  </si>
  <si>
    <t>State Appropriations</t>
  </si>
  <si>
    <t>FY 2013</t>
  </si>
  <si>
    <t>Source:  Budget Compliance Report</t>
  </si>
  <si>
    <t>Institution Name:</t>
  </si>
  <si>
    <t>Tuition Revenue</t>
  </si>
  <si>
    <t>State funding per Student FTE</t>
  </si>
  <si>
    <t>Undergraduate Tuition</t>
  </si>
  <si>
    <t>Graduate Tuition</t>
  </si>
  <si>
    <t>Special Institutional Fee</t>
  </si>
  <si>
    <t>Sponsored Revenue</t>
  </si>
  <si>
    <t>In-State Tuition Revenue</t>
  </si>
  <si>
    <t>Out of-State Tuition Revenue</t>
  </si>
  <si>
    <t>Tuition Revenue Analysis (Fund 10500)</t>
  </si>
  <si>
    <t>Financial Trends - Auxiliary Operations</t>
  </si>
  <si>
    <t>FY 2015</t>
  </si>
  <si>
    <t>FY 2016</t>
  </si>
  <si>
    <t>FY 2017</t>
  </si>
  <si>
    <t xml:space="preserve">Funding </t>
  </si>
  <si>
    <t>Auxiliary Reserve Balance:</t>
  </si>
  <si>
    <t xml:space="preserve">     Unrestricted</t>
  </si>
  <si>
    <t>Total Auxiliary Reserve Balance</t>
  </si>
  <si>
    <t>Tuition Carry Forward</t>
  </si>
  <si>
    <t>Full-Time Staff</t>
  </si>
  <si>
    <t>Full-Time Faculty</t>
  </si>
  <si>
    <t xml:space="preserve">     Total Full-Time Employees</t>
  </si>
  <si>
    <t>Part-Time Faculty</t>
  </si>
  <si>
    <t>Part-Time Staff</t>
  </si>
  <si>
    <t xml:space="preserve">     R&amp;R Reserve</t>
  </si>
  <si>
    <t xml:space="preserve">     Reserved for Encumbrances </t>
  </si>
  <si>
    <t>Percent of Tuition Carried Forward</t>
  </si>
  <si>
    <t>Fall 2014</t>
  </si>
  <si>
    <t>Graduate Headcount</t>
  </si>
  <si>
    <t>The sum of graduate and undergraduate headcount must agree to the total headcount reported on row 7.</t>
  </si>
  <si>
    <t>Undergraduate Headcount</t>
  </si>
  <si>
    <t xml:space="preserve">     Total Part-Time Employees</t>
  </si>
  <si>
    <t>FY 2014</t>
  </si>
  <si>
    <t>% Change in Headcount over prior Fall</t>
  </si>
  <si>
    <t xml:space="preserve">Student Workers </t>
  </si>
  <si>
    <t>Graduate Assistants</t>
  </si>
  <si>
    <t>Financial Aid</t>
  </si>
  <si>
    <t>FY 2012</t>
  </si>
  <si>
    <t>Capital Lease Obligations</t>
  </si>
  <si>
    <t>Capital Liability Burden Ratio</t>
  </si>
  <si>
    <t>Annual Capital Lease Payments</t>
  </si>
  <si>
    <t>Total Capital Lease Obligations</t>
  </si>
  <si>
    <t>Student Housing Occupancy Rates</t>
  </si>
  <si>
    <t>Academics</t>
  </si>
  <si>
    <t>Total # of Active Programs</t>
  </si>
  <si>
    <t>Number of Low Producing Programs</t>
  </si>
  <si>
    <t>% of Students Receiving Federal Loans</t>
  </si>
  <si>
    <t>Federal Student Loan Default Rate</t>
  </si>
  <si>
    <t>Total Auxiliaries Cash and Equivalents</t>
  </si>
  <si>
    <t>Viability Ratio</t>
  </si>
  <si>
    <t>Return on Net Assets Ratio</t>
  </si>
  <si>
    <t>Current Ratio</t>
  </si>
  <si>
    <t>Cash Ratio</t>
  </si>
  <si>
    <t>Primary Reserve Ratio</t>
  </si>
  <si>
    <t>Capital Liability Per FTE</t>
  </si>
  <si>
    <t>% of Undergraduates Receiving Pell</t>
  </si>
  <si>
    <t>% of Undergraduates Receiving HOPE</t>
  </si>
  <si>
    <r>
      <t xml:space="preserve">Six-Year </t>
    </r>
    <r>
      <rPr>
        <u/>
        <sz val="12"/>
        <color theme="1"/>
        <rFont val="Times New Roman"/>
        <family val="1"/>
      </rPr>
      <t>Graduation Rates</t>
    </r>
    <r>
      <rPr>
        <sz val="12"/>
        <color theme="1"/>
        <rFont val="Times New Roman"/>
        <family val="1"/>
      </rPr>
      <t xml:space="preserve">
First-Time Full-Time Freshman</t>
    </r>
  </si>
  <si>
    <t># of Online Students (Enrolled 100%)</t>
  </si>
  <si>
    <t>Provide Graduation and Retention Rates for the four most recent Cohorts available and indicate the cohorts in the highlighted cells below.</t>
  </si>
  <si>
    <r>
      <t xml:space="preserve">One-Year </t>
    </r>
    <r>
      <rPr>
        <u/>
        <sz val="12"/>
        <color theme="1"/>
        <rFont val="Times New Roman"/>
        <family val="1"/>
      </rPr>
      <t>Retention Rates</t>
    </r>
    <r>
      <rPr>
        <sz val="12"/>
        <color theme="1"/>
        <rFont val="Times New Roman"/>
        <family val="1"/>
      </rPr>
      <t xml:space="preserve">
for First-Time Full-Time Freshman</t>
    </r>
  </si>
  <si>
    <t>Employee Trends</t>
  </si>
  <si>
    <t>Three-Year Cohort Year</t>
  </si>
  <si>
    <t>FY 2011</t>
  </si>
  <si>
    <t>Fall 2017 (Projected)</t>
  </si>
  <si>
    <t xml:space="preserve">Fall 2015 </t>
  </si>
  <si>
    <t>Entering Freshman</t>
  </si>
  <si>
    <t># of Students taking at least one (1) online course but not enrolled 100% online</t>
  </si>
  <si>
    <t>Fall Enrollment by Campus</t>
  </si>
  <si>
    <t>Campus/Site</t>
  </si>
  <si>
    <t xml:space="preserve">We understand that campus figures may be duplicated for students taking courses at multiple campuses. </t>
  </si>
  <si>
    <t xml:space="preserve">     Total</t>
  </si>
  <si>
    <t xml:space="preserve">Complete if your institution has multiple campuses and/or sites. </t>
  </si>
  <si>
    <t>Dually Enrolled Students</t>
  </si>
  <si>
    <t>Fall 2015</t>
  </si>
  <si>
    <t>Financial Ratios (See attached Instructions)</t>
  </si>
  <si>
    <t>Number of Out-of-State Students</t>
  </si>
  <si>
    <t>Number of Out-of-Country Students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</si>
  <si>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</si>
  <si>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</si>
  <si>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</si>
  <si>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</si>
  <si>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</si>
  <si>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</si>
  <si>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</si>
  <si>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Plant Operations and Maintenance</t>
  </si>
  <si>
    <t>Scholarships and Fellowships</t>
  </si>
  <si>
    <t>Auxiliary Enterprises</t>
  </si>
  <si>
    <t>Total Operating Expenses</t>
  </si>
  <si>
    <t>% of total expenditures</t>
  </si>
  <si>
    <t>Athletics</t>
  </si>
  <si>
    <t xml:space="preserve">Bookstore </t>
  </si>
  <si>
    <t>Total Revenue</t>
  </si>
  <si>
    <t>Housing</t>
  </si>
  <si>
    <t>Dining/Food Services</t>
  </si>
  <si>
    <t>Health Services</t>
  </si>
  <si>
    <t>Auxiliary Enterprise</t>
  </si>
  <si>
    <t>FY 2018 Budget Hearing Data Sheet</t>
  </si>
  <si>
    <t>Fall 2018 (Projected)</t>
  </si>
  <si>
    <t># of Degrees Awarded</t>
  </si>
  <si>
    <t># of Degrees Awarded Through Reverse Transfer</t>
  </si>
  <si>
    <t>1st Qtr. Budget (Annualized)</t>
  </si>
  <si>
    <t>Percent Change from FY16 to FY17</t>
  </si>
  <si>
    <t>Percent Change from FY14 to FY17</t>
  </si>
  <si>
    <t>The sum of the in-state and out-of-state tuition revenue must agree to the total tuition revenue reported on row 39.</t>
  </si>
  <si>
    <t>Percent Change from 6/30/14 to 6/30/16</t>
  </si>
  <si>
    <t>Percent Change from 6/30/15 to 6/30/16</t>
  </si>
  <si>
    <t>Fall 2016</t>
  </si>
  <si>
    <t>Percent Change from                          Fall 13 to Fall 16</t>
  </si>
  <si>
    <t>Percent Change from                          Fall 15 to Fall 16</t>
  </si>
  <si>
    <t>Note: FY 2013 are expected to be published in late September</t>
  </si>
  <si>
    <t>100% Online*</t>
  </si>
  <si>
    <t>Complete for all auxiliary enterprises including PPV activity (12XXX) and student activities (13000)</t>
  </si>
  <si>
    <t>Does activity in include a PPV?</t>
  </si>
  <si>
    <t>Auxiliary Enterprises and Student Activity Reserve Balances</t>
  </si>
  <si>
    <t>Accounts Receivable Written Off (Approved by SAO)</t>
  </si>
  <si>
    <t>Total Expenditures, excluding depreciation and interest expense</t>
  </si>
  <si>
    <t>Depreciation</t>
  </si>
  <si>
    <t>Interest Expense</t>
  </si>
  <si>
    <t>Revenues net of Expenditures, Before Transfers</t>
  </si>
  <si>
    <t>Fund Code</t>
  </si>
  <si>
    <t>Parking Transportation</t>
  </si>
  <si>
    <t>Transfers In (Out)</t>
  </si>
  <si>
    <t>Revenues net of Expenditures, After Transfers</t>
  </si>
  <si>
    <t>Unrestricted Fund Balance</t>
  </si>
  <si>
    <r>
      <t xml:space="preserve"> Fund Balance </t>
    </r>
    <r>
      <rPr>
        <i/>
        <sz val="14"/>
        <rFont val="Times New Roman"/>
        <family val="1"/>
      </rPr>
      <t/>
    </r>
  </si>
  <si>
    <t xml:space="preserve"> Information for Auxiliary Enterprises - For The Period Ended June 30, 2016 (Source AFR, include actuals, GAAP and Capital Ledgers)</t>
  </si>
  <si>
    <t>* Information reported should agree to line 20 on Trend Data Tab</t>
  </si>
  <si>
    <t>University of West Georgia</t>
  </si>
  <si>
    <t>Fall 2012</t>
  </si>
  <si>
    <t>Fall 2007</t>
  </si>
  <si>
    <t>Fall 2008</t>
  </si>
  <si>
    <t>Fall 2009</t>
  </si>
  <si>
    <t>Fall 2010</t>
  </si>
  <si>
    <t>35.2% (37.0% with Zell)</t>
  </si>
  <si>
    <t>Distance/eCore</t>
  </si>
  <si>
    <t>Carrollton</t>
  </si>
  <si>
    <t>Newnan</t>
  </si>
  <si>
    <t>Other</t>
  </si>
  <si>
    <t>Student Activities Other</t>
  </si>
  <si>
    <t>YES</t>
  </si>
  <si>
    <t>NO</t>
  </si>
  <si>
    <t>Other Auxiliaries</t>
  </si>
  <si>
    <t>Athletic Complex - Stadium/AOB</t>
  </si>
  <si>
    <t>2012 and 2013 updated from last year's submittal</t>
  </si>
  <si>
    <t>FY 2017 (Projected)</t>
  </si>
  <si>
    <r>
      <rPr>
        <i/>
        <u/>
        <sz val="12"/>
        <rFont val="Times New Roman"/>
        <family val="1"/>
      </rPr>
      <t>Capital Liability Burden Ratio</t>
    </r>
    <r>
      <rPr>
        <i/>
        <sz val="12"/>
        <rFont val="Times New Roman"/>
        <family val="1"/>
      </rPr>
      <t xml:space="preserve"> = Annual lease payments (principal + interest) divided by total revenues defined as follows ( the denominator of the fraction, total revenues, should include operating revenues and non-operating revenues, excluding capital gifts and grants and special item transfers).  </t>
    </r>
  </si>
  <si>
    <t>FY 2017              (As of Fall 2016)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</si>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</sst>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_);_(* \(#,##0.00\);_(* &quot;-&quot;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b/>
      <sz val="15"/>
      <color theme="0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6"/>
      <color rgb="FFFF0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2"/>
      <color rgb="FF000000"/>
      <name val="Times New Roman"/>
      <family val="1"/>
    </font>
    <font>
      <b/>
      <sz val="14"/>
      <color rgb="FF0416C6"/>
      <name val="Times New Roman"/>
      <family val="1"/>
    </font>
    <font>
      <i/>
      <sz val="12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theme="1"/>
      <name val="Times New Roman"/>
      <family val="1"/>
    </font>
    <font>
      <i/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/>
    <xf numFmtId="0" fontId="10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164" fontId="6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justify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165" fontId="16" fillId="0" borderId="1" xfId="10" applyNumberFormat="1" applyFont="1" applyBorder="1"/>
    <xf numFmtId="164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10" fontId="6" fillId="0" borderId="1" xfId="9" applyNumberFormat="1" applyFont="1" applyBorder="1" applyAlignment="1">
      <alignment horizontal="center" vertical="center" wrapText="1"/>
    </xf>
    <xf numFmtId="165" fontId="6" fillId="0" borderId="1" xfId="10" applyNumberFormat="1" applyFont="1" applyBorder="1" applyAlignment="1">
      <alignment horizontal="justify" vertical="center" wrapText="1"/>
    </xf>
    <xf numFmtId="165" fontId="6" fillId="0" borderId="1" xfId="10" applyNumberFormat="1" applyFont="1" applyBorder="1" applyAlignment="1">
      <alignment horizontal="left" vertical="center" wrapText="1"/>
    </xf>
    <xf numFmtId="10" fontId="5" fillId="0" borderId="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5" fontId="10" fillId="0" borderId="1" xfId="10" applyNumberFormat="1" applyFont="1" applyBorder="1"/>
    <xf numFmtId="164" fontId="6" fillId="0" borderId="1" xfId="1" applyNumberFormat="1" applyFont="1" applyFill="1" applyBorder="1" applyAlignment="1">
      <alignment horizontal="justify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0" applyFont="1" applyBorder="1"/>
    <xf numFmtId="0" fontId="10" fillId="0" borderId="1" xfId="0" applyFont="1" applyBorder="1" applyAlignment="1"/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/>
    <xf numFmtId="0" fontId="13" fillId="0" borderId="0" xfId="0" applyFont="1" applyAlignment="1">
      <alignment horizontal="center"/>
    </xf>
    <xf numFmtId="166" fontId="6" fillId="0" borderId="1" xfId="9" applyNumberFormat="1" applyFont="1" applyBorder="1" applyAlignment="1">
      <alignment horizontal="center" vertical="center" wrapText="1"/>
    </xf>
    <xf numFmtId="166" fontId="6" fillId="0" borderId="1" xfId="9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44" fontId="6" fillId="0" borderId="1" xfId="1" applyNumberFormat="1" applyFont="1" applyBorder="1" applyAlignment="1">
      <alignment horizontal="justify" vertical="center" wrapText="1"/>
    </xf>
    <xf numFmtId="164" fontId="14" fillId="0" borderId="1" xfId="1" applyNumberFormat="1" applyFont="1" applyBorder="1" applyAlignment="1">
      <alignment vertical="center" wrapText="1"/>
    </xf>
    <xf numFmtId="164" fontId="10" fillId="0" borderId="1" xfId="1" applyNumberFormat="1" applyFont="1" applyBorder="1"/>
    <xf numFmtId="164" fontId="14" fillId="0" borderId="1" xfId="1" applyNumberFormat="1" applyFont="1" applyBorder="1" applyAlignment="1">
      <alignment horizontal="center" vertical="center" wrapText="1"/>
    </xf>
    <xf numFmtId="165" fontId="6" fillId="0" borderId="1" xfId="10" applyNumberFormat="1" applyFont="1" applyFill="1" applyBorder="1" applyAlignment="1">
      <alignment horizontal="justify" vertical="center" wrapText="1"/>
    </xf>
    <xf numFmtId="3" fontId="21" fillId="0" borderId="1" xfId="0" applyNumberFormat="1" applyFont="1" applyBorder="1" applyAlignment="1">
      <alignment vertical="center"/>
    </xf>
    <xf numFmtId="43" fontId="6" fillId="0" borderId="1" xfId="9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167" fontId="6" fillId="0" borderId="1" xfId="9" applyNumberFormat="1" applyFont="1" applyBorder="1" applyAlignment="1">
      <alignment horizontal="center" vertical="center" wrapText="1"/>
    </xf>
    <xf numFmtId="42" fontId="6" fillId="0" borderId="1" xfId="1" applyNumberFormat="1" applyFont="1" applyBorder="1" applyAlignment="1">
      <alignment horizontal="right" vertical="center" wrapText="1"/>
    </xf>
    <xf numFmtId="42" fontId="6" fillId="0" borderId="1" xfId="1" applyNumberFormat="1" applyFont="1" applyFill="1" applyBorder="1" applyAlignment="1">
      <alignment horizontal="right" vertical="center" wrapText="1"/>
    </xf>
    <xf numFmtId="37" fontId="6" fillId="0" borderId="1" xfId="1" applyNumberFormat="1" applyFont="1" applyBorder="1" applyAlignment="1">
      <alignment horizontal="right" vertical="center" wrapText="1"/>
    </xf>
    <xf numFmtId="37" fontId="6" fillId="0" borderId="13" xfId="1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165" fontId="6" fillId="0" borderId="1" xfId="10" applyNumberFormat="1" applyFont="1" applyFill="1" applyBorder="1" applyAlignment="1">
      <alignment horizontal="center" vertical="center" wrapText="1"/>
    </xf>
    <xf numFmtId="165" fontId="6" fillId="0" borderId="1" xfId="10" applyNumberFormat="1" applyFont="1" applyFill="1" applyBorder="1" applyAlignment="1">
      <alignment horizontal="left" vertical="center" wrapText="1"/>
    </xf>
    <xf numFmtId="165" fontId="19" fillId="0" borderId="1" xfId="1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42" fontId="6" fillId="0" borderId="1" xfId="1" applyNumberFormat="1" applyFont="1" applyBorder="1" applyAlignment="1">
      <alignment vertical="center"/>
    </xf>
    <xf numFmtId="38" fontId="6" fillId="0" borderId="1" xfId="1" applyNumberFormat="1" applyFont="1" applyBorder="1" applyAlignment="1">
      <alignment vertical="center"/>
    </xf>
    <xf numFmtId="38" fontId="6" fillId="0" borderId="13" xfId="1" applyNumberFormat="1" applyFont="1" applyBorder="1" applyAlignment="1">
      <alignment vertical="center"/>
    </xf>
    <xf numFmtId="165" fontId="16" fillId="0" borderId="1" xfId="6" applyNumberFormat="1" applyFont="1" applyBorder="1" applyAlignment="1">
      <alignment vertical="center"/>
    </xf>
    <xf numFmtId="165" fontId="16" fillId="0" borderId="1" xfId="10" applyNumberFormat="1" applyFont="1" applyBorder="1" applyAlignment="1">
      <alignment vertical="center"/>
    </xf>
    <xf numFmtId="165" fontId="16" fillId="0" borderId="13" xfId="6" applyNumberFormat="1" applyFont="1" applyBorder="1" applyAlignment="1">
      <alignment vertical="center"/>
    </xf>
    <xf numFmtId="165" fontId="16" fillId="0" borderId="13" xfId="1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5" fontId="12" fillId="0" borderId="1" xfId="10" applyNumberFormat="1" applyFont="1" applyBorder="1" applyAlignment="1">
      <alignment vertical="center"/>
    </xf>
    <xf numFmtId="165" fontId="12" fillId="0" borderId="9" xfId="1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0" fontId="5" fillId="0" borderId="9" xfId="9" applyNumberFormat="1" applyFont="1" applyBorder="1" applyAlignment="1">
      <alignment horizontal="center" vertical="center" wrapText="1"/>
    </xf>
    <xf numFmtId="10" fontId="6" fillId="0" borderId="13" xfId="9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/>
    </xf>
    <xf numFmtId="164" fontId="14" fillId="0" borderId="1" xfId="1" applyNumberFormat="1" applyFont="1" applyBorder="1" applyAlignment="1"/>
    <xf numFmtId="166" fontId="16" fillId="0" borderId="1" xfId="9" applyNumberFormat="1" applyFont="1" applyBorder="1" applyAlignment="1">
      <alignment vertical="center"/>
    </xf>
    <xf numFmtId="166" fontId="16" fillId="0" borderId="1" xfId="0" applyNumberFormat="1" applyFont="1" applyFill="1" applyBorder="1" applyAlignment="1">
      <alignment vertical="center"/>
    </xf>
    <xf numFmtId="10" fontId="16" fillId="0" borderId="1" xfId="0" applyNumberFormat="1" applyFont="1" applyFill="1" applyBorder="1" applyAlignment="1">
      <alignment vertical="center"/>
    </xf>
    <xf numFmtId="42" fontId="14" fillId="0" borderId="1" xfId="1" applyNumberFormat="1" applyFont="1" applyBorder="1" applyAlignment="1">
      <alignment horizontal="center" vertical="center" wrapText="1"/>
    </xf>
    <xf numFmtId="42" fontId="14" fillId="0" borderId="1" xfId="1" applyNumberFormat="1" applyFont="1" applyBorder="1" applyAlignment="1"/>
    <xf numFmtId="0" fontId="16" fillId="0" borderId="0" xfId="0" applyFont="1" applyAlignment="1">
      <alignment vertical="center"/>
    </xf>
    <xf numFmtId="165" fontId="19" fillId="0" borderId="1" xfId="10" applyNumberFormat="1" applyFont="1" applyFill="1" applyBorder="1" applyAlignment="1">
      <alignment horizontal="center" vertical="center" wrapText="1"/>
    </xf>
    <xf numFmtId="165" fontId="10" fillId="0" borderId="1" xfId="10" applyNumberFormat="1" applyFont="1" applyFill="1" applyBorder="1"/>
    <xf numFmtId="10" fontId="7" fillId="0" borderId="0" xfId="0" applyNumberFormat="1" applyFont="1"/>
    <xf numFmtId="4" fontId="16" fillId="0" borderId="1" xfId="0" applyNumberFormat="1" applyFont="1" applyFill="1" applyBorder="1" applyAlignment="1">
      <alignment horizontal="center" vertical="center"/>
    </xf>
    <xf numFmtId="10" fontId="16" fillId="0" borderId="1" xfId="9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3" fontId="5" fillId="0" borderId="1" xfId="9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justify" vertical="center" wrapText="1"/>
    </xf>
    <xf numFmtId="164" fontId="5" fillId="0" borderId="13" xfId="1" applyNumberFormat="1" applyFont="1" applyBorder="1" applyAlignment="1">
      <alignment horizontal="justify" vertical="center" wrapText="1"/>
    </xf>
    <xf numFmtId="42" fontId="5" fillId="0" borderId="1" xfId="1" applyNumberFormat="1" applyFont="1" applyBorder="1"/>
    <xf numFmtId="3" fontId="5" fillId="0" borderId="1" xfId="1" applyNumberFormat="1" applyFont="1" applyBorder="1"/>
    <xf numFmtId="0" fontId="12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/>
    <xf numFmtId="0" fontId="23" fillId="0" borderId="0" xfId="0" applyFont="1" applyBorder="1" applyAlignment="1">
      <alignment horizontal="center" vertical="center" wrapText="1"/>
    </xf>
    <xf numFmtId="42" fontId="6" fillId="0" borderId="1" xfId="1" applyNumberFormat="1" applyFont="1" applyBorder="1"/>
    <xf numFmtId="10" fontId="6" fillId="0" borderId="1" xfId="1" applyNumberFormat="1" applyFont="1" applyBorder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64" fontId="12" fillId="0" borderId="1" xfId="1" applyNumberFormat="1" applyFont="1" applyBorder="1" applyAlignment="1">
      <alignment vertical="center"/>
    </xf>
    <xf numFmtId="10" fontId="6" fillId="0" borderId="1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5" fillId="5" borderId="5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1">
    <cellStyle name="Comma" xfId="10" builtinId="3"/>
    <cellStyle name="Comma 2" xfId="6"/>
    <cellStyle name="Currency" xfId="1" builtinId="4"/>
    <cellStyle name="Currency 10" xfId="7"/>
    <cellStyle name="Currency 2" xfId="2"/>
    <cellStyle name="Currency 2 2" xfId="5"/>
    <cellStyle name="Currency 27" xfId="8"/>
    <cellStyle name="Normal" xfId="0" builtinId="0"/>
    <cellStyle name="Normal 2" xfId="3"/>
    <cellStyle name="Normal 3" xfId="4"/>
    <cellStyle name="Percent" xfId="9" builtinId="5"/>
  </cellStyles>
  <dxfs count="0"/>
  <tableStyles count="0" defaultTableStyle="TableStyleMedium2" defaultPivotStyle="PivotStyleLight16"/>
  <colors>
    <mruColors>
      <color rgb="FFFFFFCC"/>
      <color rgb="FF0416C6"/>
      <color rgb="FFB01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56"/>
  <sheetViews>
    <sheetView tabSelected="1" zoomScaleNormal="100" workbookViewId="0">
      <selection activeCell="J19" sqref="J19"/>
    </sheetView>
  </sheetViews>
  <sheetFormatPr defaultColWidth="8.85546875" defaultRowHeight="15" x14ac:dyDescent="0.25"/>
  <cols>
    <col min="1" max="1" width="50.28515625" style="66" customWidth="1"/>
    <col min="2" max="4" width="16" style="66" customWidth="1"/>
    <col min="5" max="5" width="16.85546875" style="66" customWidth="1"/>
    <col min="6" max="6" width="16.28515625" style="66" customWidth="1"/>
    <col min="7" max="7" width="16" style="66" customWidth="1"/>
    <col min="8" max="16384" width="8.85546875" style="66"/>
  </cols>
  <sheetData>
    <row r="1" spans="1:7" s="11" customFormat="1" ht="20.25" x14ac:dyDescent="0.25">
      <c r="A1" s="143" t="s">
        <v>113</v>
      </c>
      <c r="B1" s="143"/>
      <c r="C1" s="143"/>
      <c r="D1" s="143"/>
      <c r="E1" s="143"/>
      <c r="F1" s="143"/>
      <c r="G1" s="143"/>
    </row>
    <row r="2" spans="1:7" s="63" customFormat="1" ht="7.9" customHeight="1" x14ac:dyDescent="0.25"/>
    <row r="3" spans="1:7" s="11" customFormat="1" ht="18.75" x14ac:dyDescent="0.25">
      <c r="A3" s="11" t="s">
        <v>16</v>
      </c>
      <c r="B3" s="144" t="s">
        <v>144</v>
      </c>
      <c r="C3" s="144"/>
      <c r="D3" s="144"/>
    </row>
    <row r="4" spans="1:7" s="11" customFormat="1" ht="15" customHeight="1" x14ac:dyDescent="0.25">
      <c r="B4" s="64"/>
      <c r="C4" s="64"/>
      <c r="D4" s="64"/>
    </row>
    <row r="5" spans="1:7" s="65" customFormat="1" ht="19.5" x14ac:dyDescent="0.25">
      <c r="A5" s="145" t="s">
        <v>4</v>
      </c>
      <c r="B5" s="146"/>
      <c r="C5" s="146"/>
      <c r="D5" s="146"/>
      <c r="E5" s="146"/>
      <c r="F5" s="146"/>
      <c r="G5" s="146"/>
    </row>
    <row r="6" spans="1:7" s="65" customFormat="1" ht="31.5" x14ac:dyDescent="0.25">
      <c r="A6" s="1"/>
      <c r="B6" s="1" t="s">
        <v>2</v>
      </c>
      <c r="C6" s="1" t="s">
        <v>43</v>
      </c>
      <c r="D6" s="1" t="s">
        <v>81</v>
      </c>
      <c r="E6" s="1" t="s">
        <v>123</v>
      </c>
      <c r="F6" s="1" t="s">
        <v>80</v>
      </c>
      <c r="G6" s="1" t="s">
        <v>114</v>
      </c>
    </row>
    <row r="7" spans="1:7" s="65" customFormat="1" ht="16.899999999999999" customHeight="1" x14ac:dyDescent="0.25">
      <c r="A7" s="9" t="s">
        <v>0</v>
      </c>
      <c r="B7" s="21">
        <v>11929</v>
      </c>
      <c r="C7" s="21">
        <v>12206</v>
      </c>
      <c r="D7" s="21">
        <v>12834</v>
      </c>
      <c r="E7" s="50">
        <v>13308</v>
      </c>
      <c r="F7" s="50">
        <v>13785</v>
      </c>
      <c r="G7" s="50">
        <v>14171</v>
      </c>
    </row>
    <row r="8" spans="1:7" s="65" customFormat="1" ht="16.899999999999999" customHeight="1" x14ac:dyDescent="0.25">
      <c r="A8" s="24" t="s">
        <v>49</v>
      </c>
      <c r="B8" s="9"/>
      <c r="C8" s="43">
        <v>2.3220722608768549E-2</v>
      </c>
      <c r="D8" s="43">
        <v>5.1450106504997539E-2</v>
      </c>
      <c r="E8" s="43">
        <v>3.6933146330060777E-2</v>
      </c>
      <c r="F8" s="44">
        <v>3.5843101893597837E-2</v>
      </c>
      <c r="G8" s="44">
        <v>2.8001450852375771E-2</v>
      </c>
    </row>
    <row r="9" spans="1:7" s="65" customFormat="1" ht="16.899999999999999" customHeight="1" x14ac:dyDescent="0.25">
      <c r="A9" s="9" t="s">
        <v>1</v>
      </c>
      <c r="B9" s="50">
        <v>10845</v>
      </c>
      <c r="C9" s="50">
        <v>11077</v>
      </c>
      <c r="D9" s="50">
        <v>11529</v>
      </c>
      <c r="E9" s="50">
        <v>11877</v>
      </c>
      <c r="F9" s="50">
        <v>12532</v>
      </c>
      <c r="G9" s="50">
        <v>12883</v>
      </c>
    </row>
    <row r="10" spans="1:7" s="65" customFormat="1" ht="16.899999999999999" customHeight="1" x14ac:dyDescent="0.25">
      <c r="A10" s="24" t="s">
        <v>3</v>
      </c>
      <c r="B10" s="9"/>
      <c r="C10" s="43">
        <v>2.1392346703550023E-2</v>
      </c>
      <c r="D10" s="43">
        <v>4.0805272185609823E-2</v>
      </c>
      <c r="E10" s="43">
        <v>3.0184751496226906E-2</v>
      </c>
      <c r="F10" s="44">
        <v>5.5148606550475709E-2</v>
      </c>
      <c r="G10" s="44">
        <v>2.8008298755186723E-2</v>
      </c>
    </row>
    <row r="11" spans="1:7" s="65" customFormat="1" ht="16.899999999999999" customHeight="1" x14ac:dyDescent="0.25">
      <c r="A11" s="9" t="s">
        <v>18</v>
      </c>
      <c r="B11" s="12">
        <v>4030.3252189949285</v>
      </c>
      <c r="C11" s="12">
        <v>4301.8786675092533</v>
      </c>
      <c r="D11" s="12">
        <v>4286.7152398299941</v>
      </c>
      <c r="E11" s="12">
        <v>4444.0698829670791</v>
      </c>
      <c r="F11" s="10"/>
      <c r="G11" s="10"/>
    </row>
    <row r="12" spans="1:7" s="65" customFormat="1" ht="9" customHeight="1" x14ac:dyDescent="0.25">
      <c r="A12" s="13"/>
      <c r="B12" s="13"/>
      <c r="C12" s="14"/>
      <c r="D12" s="15"/>
      <c r="E12" s="15"/>
      <c r="F12" s="147"/>
      <c r="G12" s="147"/>
    </row>
    <row r="13" spans="1:7" s="65" customFormat="1" ht="16.899999999999999" customHeight="1" x14ac:dyDescent="0.25">
      <c r="A13" s="9" t="s">
        <v>46</v>
      </c>
      <c r="B13" s="22">
        <v>9959</v>
      </c>
      <c r="C13" s="22">
        <v>10249</v>
      </c>
      <c r="D13" s="51">
        <v>10753</v>
      </c>
      <c r="E13" s="61">
        <v>11155</v>
      </c>
      <c r="F13" s="61">
        <v>11584</v>
      </c>
      <c r="G13" s="61">
        <v>11904</v>
      </c>
    </row>
    <row r="14" spans="1:7" s="65" customFormat="1" ht="16.899999999999999" customHeight="1" x14ac:dyDescent="0.25">
      <c r="A14" s="9" t="s">
        <v>44</v>
      </c>
      <c r="B14" s="22">
        <v>1970</v>
      </c>
      <c r="C14" s="22">
        <v>1957</v>
      </c>
      <c r="D14" s="51">
        <v>2081</v>
      </c>
      <c r="E14" s="61">
        <v>2153</v>
      </c>
      <c r="F14" s="61">
        <v>2201</v>
      </c>
      <c r="G14" s="61">
        <v>2267</v>
      </c>
    </row>
    <row r="15" spans="1:7" s="65" customFormat="1" ht="16.149999999999999" customHeight="1" x14ac:dyDescent="0.25">
      <c r="A15" s="133" t="s">
        <v>45</v>
      </c>
      <c r="B15" s="134"/>
      <c r="C15" s="134"/>
      <c r="D15" s="134"/>
      <c r="E15" s="134"/>
      <c r="F15" s="134"/>
      <c r="G15" s="148"/>
    </row>
    <row r="16" spans="1:7" s="65" customFormat="1" ht="16.899999999999999" customHeight="1" x14ac:dyDescent="0.25">
      <c r="A16" s="9" t="s">
        <v>82</v>
      </c>
      <c r="B16" s="22">
        <v>2120</v>
      </c>
      <c r="C16" s="22">
        <v>2091</v>
      </c>
      <c r="D16" s="22">
        <v>2273</v>
      </c>
      <c r="E16" s="22">
        <v>2312</v>
      </c>
      <c r="F16" s="61">
        <v>2372</v>
      </c>
      <c r="G16" s="61">
        <v>2406</v>
      </c>
    </row>
    <row r="17" spans="1:7" s="65" customFormat="1" ht="16.899999999999999" customHeight="1" x14ac:dyDescent="0.25">
      <c r="A17" s="9" t="s">
        <v>92</v>
      </c>
      <c r="B17" s="61">
        <v>436</v>
      </c>
      <c r="C17" s="61">
        <v>492</v>
      </c>
      <c r="D17" s="61">
        <v>449</v>
      </c>
      <c r="E17" s="22">
        <v>416</v>
      </c>
      <c r="F17" s="61">
        <v>431</v>
      </c>
      <c r="G17" s="61">
        <v>444</v>
      </c>
    </row>
    <row r="18" spans="1:7" s="65" customFormat="1" ht="16.899999999999999" customHeight="1" x14ac:dyDescent="0.25">
      <c r="A18" s="9" t="s">
        <v>93</v>
      </c>
      <c r="B18" s="61">
        <v>161</v>
      </c>
      <c r="C18" s="61">
        <v>172</v>
      </c>
      <c r="D18" s="61">
        <v>193</v>
      </c>
      <c r="E18" s="22">
        <v>168</v>
      </c>
      <c r="F18" s="61">
        <v>174</v>
      </c>
      <c r="G18" s="61">
        <v>179</v>
      </c>
    </row>
    <row r="19" spans="1:7" s="65" customFormat="1" ht="16.899999999999999" customHeight="1" x14ac:dyDescent="0.25">
      <c r="A19" s="9" t="s">
        <v>89</v>
      </c>
      <c r="B19" s="22">
        <v>107</v>
      </c>
      <c r="C19" s="22">
        <v>189</v>
      </c>
      <c r="D19" s="22">
        <v>365</v>
      </c>
      <c r="E19" s="22">
        <v>483</v>
      </c>
      <c r="F19" s="61">
        <v>580</v>
      </c>
      <c r="G19" s="61">
        <v>667</v>
      </c>
    </row>
    <row r="20" spans="1:7" s="65" customFormat="1" ht="16.899999999999999" customHeight="1" x14ac:dyDescent="0.25">
      <c r="A20" s="27" t="s">
        <v>74</v>
      </c>
      <c r="B20" s="61">
        <v>1451</v>
      </c>
      <c r="C20" s="61">
        <v>1726</v>
      </c>
      <c r="D20" s="61">
        <v>1988</v>
      </c>
      <c r="E20" s="61">
        <v>2285</v>
      </c>
      <c r="F20" s="61">
        <v>2367</v>
      </c>
      <c r="G20" s="61">
        <v>2433</v>
      </c>
    </row>
    <row r="21" spans="1:7" s="65" customFormat="1" ht="36" customHeight="1" x14ac:dyDescent="0.25">
      <c r="A21" s="27" t="s">
        <v>83</v>
      </c>
      <c r="B21" s="61">
        <v>3064</v>
      </c>
      <c r="C21" s="61">
        <v>3376</v>
      </c>
      <c r="D21" s="61">
        <v>3993</v>
      </c>
      <c r="E21" s="61">
        <v>4171</v>
      </c>
      <c r="F21" s="61">
        <v>4320</v>
      </c>
      <c r="G21" s="61">
        <v>4441</v>
      </c>
    </row>
    <row r="22" spans="1:7" ht="15.75" x14ac:dyDescent="0.25">
      <c r="A22" s="94"/>
      <c r="B22" s="94"/>
      <c r="C22" s="94"/>
      <c r="D22" s="94"/>
      <c r="E22" s="94"/>
      <c r="F22" s="94"/>
      <c r="G22" s="94"/>
    </row>
    <row r="23" spans="1:7" s="65" customFormat="1" ht="18.75" x14ac:dyDescent="0.25">
      <c r="A23" s="129" t="s">
        <v>59</v>
      </c>
      <c r="B23" s="130"/>
      <c r="C23" s="130"/>
      <c r="D23" s="130"/>
      <c r="E23" s="130"/>
      <c r="F23" s="130"/>
      <c r="G23" s="130"/>
    </row>
    <row r="24" spans="1:7" ht="28.9" customHeight="1" x14ac:dyDescent="0.25">
      <c r="A24" s="1"/>
      <c r="B24" s="5" t="s">
        <v>48</v>
      </c>
      <c r="C24" s="5" t="s">
        <v>27</v>
      </c>
      <c r="D24" s="5" t="s">
        <v>28</v>
      </c>
      <c r="E24" s="5" t="s">
        <v>161</v>
      </c>
      <c r="F24" s="10"/>
      <c r="G24" s="10"/>
    </row>
    <row r="25" spans="1:7" ht="15.75" x14ac:dyDescent="0.25">
      <c r="A25" s="67" t="s">
        <v>115</v>
      </c>
      <c r="B25" s="68">
        <v>2358</v>
      </c>
      <c r="C25" s="68">
        <v>2275</v>
      </c>
      <c r="D25" s="77">
        <v>2442</v>
      </c>
      <c r="E25" s="77">
        <v>2550</v>
      </c>
      <c r="F25" s="10"/>
      <c r="G25" s="10"/>
    </row>
    <row r="26" spans="1:7" ht="15.75" x14ac:dyDescent="0.25">
      <c r="A26" s="67" t="s">
        <v>116</v>
      </c>
      <c r="B26" s="77">
        <v>0</v>
      </c>
      <c r="C26" s="77">
        <v>0</v>
      </c>
      <c r="D26" s="77">
        <v>0</v>
      </c>
      <c r="E26" s="77">
        <v>0</v>
      </c>
      <c r="F26" s="10"/>
      <c r="G26" s="10"/>
    </row>
    <row r="27" spans="1:7" ht="15.75" x14ac:dyDescent="0.25">
      <c r="A27" s="67" t="s">
        <v>60</v>
      </c>
      <c r="B27" s="68">
        <v>93</v>
      </c>
      <c r="C27" s="68">
        <v>86</v>
      </c>
      <c r="D27" s="77">
        <v>85</v>
      </c>
      <c r="E27" s="77">
        <v>80</v>
      </c>
      <c r="F27" s="10"/>
      <c r="G27" s="10"/>
    </row>
    <row r="28" spans="1:7" ht="15.75" x14ac:dyDescent="0.25">
      <c r="A28" s="67" t="s">
        <v>61</v>
      </c>
      <c r="B28" s="68">
        <v>21</v>
      </c>
      <c r="C28" s="68">
        <v>18</v>
      </c>
      <c r="D28" s="77">
        <v>20</v>
      </c>
      <c r="E28" s="77">
        <v>15</v>
      </c>
      <c r="F28" s="10"/>
      <c r="G28" s="10"/>
    </row>
    <row r="29" spans="1:7" ht="45" customHeight="1" x14ac:dyDescent="0.25">
      <c r="A29" s="67"/>
      <c r="B29" s="149" t="s">
        <v>75</v>
      </c>
      <c r="C29" s="150"/>
      <c r="D29" s="150"/>
      <c r="E29" s="151"/>
      <c r="F29" s="10"/>
      <c r="G29" s="10"/>
    </row>
    <row r="30" spans="1:7" ht="15.75" x14ac:dyDescent="0.25">
      <c r="A30" s="67"/>
      <c r="B30" s="107" t="s">
        <v>145</v>
      </c>
      <c r="C30" s="107" t="s">
        <v>2</v>
      </c>
      <c r="D30" s="107" t="s">
        <v>43</v>
      </c>
      <c r="E30" s="107" t="s">
        <v>90</v>
      </c>
      <c r="F30" s="10"/>
      <c r="G30" s="10"/>
    </row>
    <row r="31" spans="1:7" ht="31.5" x14ac:dyDescent="0.25">
      <c r="A31" s="69" t="s">
        <v>76</v>
      </c>
      <c r="B31" s="98">
        <v>71.77</v>
      </c>
      <c r="C31" s="98">
        <v>74.11</v>
      </c>
      <c r="D31" s="99">
        <v>0.72540000000000004</v>
      </c>
      <c r="E31" s="99">
        <v>0.72340000000000004</v>
      </c>
      <c r="F31" s="138" t="s">
        <v>160</v>
      </c>
      <c r="G31" s="139"/>
    </row>
    <row r="32" spans="1:7" ht="15.75" x14ac:dyDescent="0.25">
      <c r="A32" s="69"/>
      <c r="B32" s="107" t="s">
        <v>146</v>
      </c>
      <c r="C32" s="107" t="s">
        <v>147</v>
      </c>
      <c r="D32" s="107" t="s">
        <v>148</v>
      </c>
      <c r="E32" s="107" t="s">
        <v>149</v>
      </c>
      <c r="F32" s="10"/>
      <c r="G32" s="10"/>
    </row>
    <row r="33" spans="1:7" ht="31.5" x14ac:dyDescent="0.25">
      <c r="A33" s="69" t="s">
        <v>73</v>
      </c>
      <c r="B33" s="70">
        <v>42.44</v>
      </c>
      <c r="C33" s="70">
        <v>40.56</v>
      </c>
      <c r="D33" s="71">
        <v>38.97</v>
      </c>
      <c r="E33" s="99">
        <v>0.41210000000000002</v>
      </c>
      <c r="F33" s="10"/>
      <c r="G33" s="10"/>
    </row>
    <row r="34" spans="1:7" ht="8.1" customHeight="1" x14ac:dyDescent="0.25">
      <c r="A34" s="94"/>
      <c r="B34" s="94"/>
      <c r="C34" s="94"/>
      <c r="D34" s="94"/>
      <c r="E34" s="94"/>
      <c r="F34" s="94"/>
      <c r="G34" s="94"/>
    </row>
    <row r="35" spans="1:7" ht="15.75" x14ac:dyDescent="0.25">
      <c r="A35" s="129" t="s">
        <v>30</v>
      </c>
      <c r="B35" s="130"/>
      <c r="C35" s="130"/>
      <c r="D35" s="130"/>
      <c r="E35" s="130"/>
      <c r="F35" s="130"/>
      <c r="G35" s="130"/>
    </row>
    <row r="36" spans="1:7" ht="15.75" customHeight="1" x14ac:dyDescent="0.25">
      <c r="A36" s="1"/>
      <c r="B36" s="5" t="s">
        <v>48</v>
      </c>
      <c r="C36" s="5" t="s">
        <v>27</v>
      </c>
      <c r="D36" s="5" t="s">
        <v>28</v>
      </c>
      <c r="E36" s="5" t="s">
        <v>29</v>
      </c>
      <c r="F36" s="125" t="s">
        <v>119</v>
      </c>
      <c r="G36" s="125" t="s">
        <v>118</v>
      </c>
    </row>
    <row r="37" spans="1:7" ht="31.5" x14ac:dyDescent="0.25">
      <c r="A37" s="127" t="s">
        <v>15</v>
      </c>
      <c r="B37" s="127"/>
      <c r="C37" s="127"/>
      <c r="D37" s="127"/>
      <c r="E37" s="19" t="s">
        <v>117</v>
      </c>
      <c r="F37" s="126"/>
      <c r="G37" s="126"/>
    </row>
    <row r="38" spans="1:7" ht="15.75" x14ac:dyDescent="0.25">
      <c r="A38" s="2" t="s">
        <v>13</v>
      </c>
      <c r="B38" s="8">
        <v>43708877</v>
      </c>
      <c r="C38" s="8">
        <v>47651910</v>
      </c>
      <c r="D38" s="8">
        <v>49421540</v>
      </c>
      <c r="E38" s="8">
        <v>52782218</v>
      </c>
      <c r="F38" s="20">
        <v>0.20758577256514735</v>
      </c>
      <c r="G38" s="20">
        <v>6.8000268708745218E-2</v>
      </c>
    </row>
    <row r="39" spans="1:7" ht="15.75" x14ac:dyDescent="0.25">
      <c r="A39" s="2" t="s">
        <v>17</v>
      </c>
      <c r="B39" s="8">
        <v>55870529</v>
      </c>
      <c r="C39" s="8">
        <v>59240150</v>
      </c>
      <c r="D39" s="8">
        <v>64941172</v>
      </c>
      <c r="E39" s="8">
        <v>64770746</v>
      </c>
      <c r="F39" s="20">
        <v>0.15930074691077295</v>
      </c>
      <c r="G39" s="20">
        <v>-2.6243135864563701E-3</v>
      </c>
    </row>
    <row r="40" spans="1:7" ht="15.75" x14ac:dyDescent="0.25">
      <c r="A40" s="2" t="s">
        <v>21</v>
      </c>
      <c r="B40" s="8">
        <v>7539785</v>
      </c>
      <c r="C40" s="8">
        <v>7749399</v>
      </c>
      <c r="D40" s="8">
        <v>8268254</v>
      </c>
      <c r="E40" s="8">
        <v>8049000</v>
      </c>
      <c r="F40" s="20">
        <v>6.75370716804259E-2</v>
      </c>
      <c r="G40" s="20">
        <v>-2.6517569489277904E-2</v>
      </c>
    </row>
    <row r="41" spans="1:7" ht="15.75" x14ac:dyDescent="0.25">
      <c r="A41" s="2" t="s">
        <v>22</v>
      </c>
      <c r="B41" s="8">
        <v>26258604</v>
      </c>
      <c r="C41" s="8">
        <v>27364861</v>
      </c>
      <c r="D41" s="8">
        <v>28425582</v>
      </c>
      <c r="E41" s="8">
        <v>31284088</v>
      </c>
      <c r="F41" s="20">
        <v>0.19138427922520176</v>
      </c>
      <c r="G41" s="20">
        <v>0.10056103688571794</v>
      </c>
    </row>
    <row r="42" spans="1:7" ht="6" customHeight="1" x14ac:dyDescent="0.25">
      <c r="A42" s="108"/>
      <c r="B42" s="108"/>
      <c r="C42" s="109"/>
      <c r="D42" s="109"/>
      <c r="E42" s="109"/>
      <c r="F42" s="110"/>
      <c r="G42" s="110"/>
    </row>
    <row r="43" spans="1:7" ht="16.149999999999999" customHeight="1" x14ac:dyDescent="0.25">
      <c r="A43" s="127" t="s">
        <v>25</v>
      </c>
      <c r="B43" s="127"/>
      <c r="C43" s="127"/>
      <c r="D43" s="127"/>
      <c r="E43" s="127"/>
      <c r="F43" s="131" t="s">
        <v>119</v>
      </c>
      <c r="G43" s="131" t="s">
        <v>118</v>
      </c>
    </row>
    <row r="44" spans="1:7" ht="15.75" x14ac:dyDescent="0.25">
      <c r="A44" s="111"/>
      <c r="B44" s="5" t="s">
        <v>48</v>
      </c>
      <c r="C44" s="5" t="s">
        <v>27</v>
      </c>
      <c r="D44" s="5" t="s">
        <v>28</v>
      </c>
      <c r="E44" s="5" t="s">
        <v>29</v>
      </c>
      <c r="F44" s="132"/>
      <c r="G44" s="132"/>
    </row>
    <row r="45" spans="1:7" ht="15.75" customHeight="1" x14ac:dyDescent="0.25">
      <c r="A45" s="111" t="s">
        <v>23</v>
      </c>
      <c r="B45" s="72">
        <v>50097358</v>
      </c>
      <c r="C45" s="72">
        <v>53452036</v>
      </c>
      <c r="D45" s="112">
        <v>58651798</v>
      </c>
      <c r="E45" s="72">
        <v>57535854</v>
      </c>
      <c r="F45" s="20">
        <v>0.14848080411745465</v>
      </c>
      <c r="G45" s="20">
        <v>-1.9026594888020314E-2</v>
      </c>
    </row>
    <row r="46" spans="1:7" ht="15.75" x14ac:dyDescent="0.25">
      <c r="A46" s="111" t="s">
        <v>24</v>
      </c>
      <c r="B46" s="72">
        <v>5773171</v>
      </c>
      <c r="C46" s="72">
        <v>5788114</v>
      </c>
      <c r="D46" s="112">
        <v>6289374</v>
      </c>
      <c r="E46" s="72">
        <v>7234892</v>
      </c>
      <c r="F46" s="20">
        <v>0.25319204991502936</v>
      </c>
      <c r="G46" s="20">
        <v>0.15033578858563668</v>
      </c>
    </row>
    <row r="47" spans="1:7" ht="15.6" customHeight="1" x14ac:dyDescent="0.25">
      <c r="A47" s="133" t="s">
        <v>120</v>
      </c>
      <c r="B47" s="134"/>
      <c r="C47" s="134"/>
      <c r="D47" s="134"/>
      <c r="E47" s="134"/>
      <c r="F47" s="134"/>
      <c r="G47" s="134"/>
    </row>
    <row r="48" spans="1:7" ht="15.75" x14ac:dyDescent="0.25">
      <c r="A48" s="111" t="s">
        <v>19</v>
      </c>
      <c r="B48" s="72">
        <v>49929139</v>
      </c>
      <c r="C48" s="72">
        <v>52516131</v>
      </c>
      <c r="D48" s="112">
        <v>57496153</v>
      </c>
      <c r="E48" s="72">
        <v>57252446</v>
      </c>
      <c r="F48" s="20">
        <v>0.14667400933951616</v>
      </c>
      <c r="G48" s="20">
        <v>-4.238666193893007E-3</v>
      </c>
    </row>
    <row r="49" spans="1:7" ht="15.75" x14ac:dyDescent="0.25">
      <c r="A49" s="111" t="s">
        <v>20</v>
      </c>
      <c r="B49" s="72">
        <v>5941390</v>
      </c>
      <c r="C49" s="72">
        <v>6724019</v>
      </c>
      <c r="D49" s="112">
        <v>7445019</v>
      </c>
      <c r="E49" s="72">
        <v>7518300</v>
      </c>
      <c r="F49" s="20">
        <v>0.26541095602207565</v>
      </c>
      <c r="G49" s="20">
        <v>9.8429567473232778E-3</v>
      </c>
    </row>
    <row r="50" spans="1:7" ht="15" customHeight="1" x14ac:dyDescent="0.25">
      <c r="A50" s="133" t="s">
        <v>120</v>
      </c>
      <c r="B50" s="134"/>
      <c r="C50" s="134"/>
      <c r="D50" s="134"/>
      <c r="E50" s="134"/>
      <c r="F50" s="134"/>
      <c r="G50" s="134"/>
    </row>
    <row r="51" spans="1:7" ht="8.1" customHeight="1" x14ac:dyDescent="0.25">
      <c r="A51" s="113"/>
      <c r="B51" s="113"/>
      <c r="C51" s="113"/>
      <c r="D51" s="113"/>
      <c r="E51" s="113"/>
      <c r="F51" s="113"/>
      <c r="G51" s="108"/>
    </row>
    <row r="52" spans="1:7" ht="15" customHeight="1" x14ac:dyDescent="0.25">
      <c r="A52" s="111" t="s">
        <v>34</v>
      </c>
      <c r="B52" s="73">
        <v>1374479</v>
      </c>
      <c r="C52" s="73">
        <v>1107938</v>
      </c>
      <c r="D52" s="114">
        <v>1718331</v>
      </c>
      <c r="E52" s="10"/>
      <c r="F52" s="10"/>
      <c r="G52" s="10"/>
    </row>
    <row r="53" spans="1:7" ht="15" customHeight="1" x14ac:dyDescent="0.25">
      <c r="A53" s="111" t="s">
        <v>42</v>
      </c>
      <c r="B53" s="115">
        <v>2.4601145265690971E-2</v>
      </c>
      <c r="C53" s="115">
        <v>1.8702484716868542E-2</v>
      </c>
      <c r="D53" s="115">
        <v>2.6459808886725975E-2</v>
      </c>
      <c r="E53" s="10"/>
      <c r="F53" s="10"/>
      <c r="G53" s="10"/>
    </row>
    <row r="54" spans="1:7" ht="8.1" customHeight="1" x14ac:dyDescent="0.25">
      <c r="A54" s="94"/>
      <c r="B54" s="94"/>
      <c r="C54" s="116"/>
      <c r="D54" s="116"/>
      <c r="E54" s="116"/>
      <c r="F54" s="117"/>
      <c r="G54" s="94"/>
    </row>
    <row r="55" spans="1:7" ht="15.75" x14ac:dyDescent="0.25">
      <c r="A55" s="129" t="s">
        <v>94</v>
      </c>
      <c r="B55" s="130"/>
      <c r="C55" s="130"/>
      <c r="D55" s="130"/>
      <c r="E55" s="130"/>
      <c r="F55" s="130"/>
      <c r="G55" s="130"/>
    </row>
    <row r="56" spans="1:7" ht="15.75" x14ac:dyDescent="0.25">
      <c r="A56" s="1"/>
      <c r="B56" s="5" t="s">
        <v>48</v>
      </c>
      <c r="C56" s="5" t="s">
        <v>27</v>
      </c>
      <c r="D56" s="5" t="s">
        <v>28</v>
      </c>
      <c r="E56" s="5" t="s">
        <v>48</v>
      </c>
      <c r="F56" s="5" t="s">
        <v>27</v>
      </c>
      <c r="G56" s="5" t="s">
        <v>28</v>
      </c>
    </row>
    <row r="57" spans="1:7" ht="15.75" x14ac:dyDescent="0.25">
      <c r="A57" s="100" t="s">
        <v>5</v>
      </c>
      <c r="B57" s="100"/>
      <c r="C57" s="100"/>
      <c r="D57" s="100"/>
      <c r="E57" s="135" t="s">
        <v>105</v>
      </c>
      <c r="F57" s="136"/>
      <c r="G57" s="137"/>
    </row>
    <row r="58" spans="1:7" ht="15.75" x14ac:dyDescent="0.25">
      <c r="A58" s="118" t="s">
        <v>95</v>
      </c>
      <c r="B58" s="73">
        <v>62448990</v>
      </c>
      <c r="C58" s="73">
        <v>65340064</v>
      </c>
      <c r="D58" s="105">
        <v>69332995</v>
      </c>
      <c r="E58" s="33">
        <v>0.36712068305609652</v>
      </c>
      <c r="F58" s="33">
        <v>0.36615423728353858</v>
      </c>
      <c r="G58" s="33">
        <v>0.36666439668566836</v>
      </c>
    </row>
    <row r="59" spans="1:7" ht="15.75" x14ac:dyDescent="0.25">
      <c r="A59" s="118" t="s">
        <v>96</v>
      </c>
      <c r="B59" s="74">
        <v>1598426</v>
      </c>
      <c r="C59" s="74">
        <v>2028282</v>
      </c>
      <c r="D59" s="106">
        <v>1887065</v>
      </c>
      <c r="E59" s="33">
        <v>9.3967131403506141E-3</v>
      </c>
      <c r="F59" s="33">
        <v>1.1366135923985783E-2</v>
      </c>
      <c r="G59" s="33">
        <v>9.979657589170075E-3</v>
      </c>
    </row>
    <row r="60" spans="1:7" ht="15.75" x14ac:dyDescent="0.25">
      <c r="A60" s="118" t="s">
        <v>97</v>
      </c>
      <c r="B60" s="74">
        <v>413682</v>
      </c>
      <c r="C60" s="74">
        <v>278710</v>
      </c>
      <c r="D60" s="106">
        <v>378081</v>
      </c>
      <c r="E60" s="33">
        <v>2.4319243338925436E-3</v>
      </c>
      <c r="F60" s="33">
        <v>1.5618418658618857E-3</v>
      </c>
      <c r="G60" s="33">
        <v>1.99946420551015E-3</v>
      </c>
    </row>
    <row r="61" spans="1:7" ht="15.75" x14ac:dyDescent="0.25">
      <c r="A61" s="118" t="s">
        <v>98</v>
      </c>
      <c r="B61" s="74">
        <v>16410000</v>
      </c>
      <c r="C61" s="74">
        <v>18206308</v>
      </c>
      <c r="D61" s="106">
        <v>18073565</v>
      </c>
      <c r="E61" s="33">
        <v>9.6469941450623042E-2</v>
      </c>
      <c r="F61" s="33">
        <v>0.10202495087071213</v>
      </c>
      <c r="G61" s="33">
        <v>9.5581228052880343E-2</v>
      </c>
    </row>
    <row r="62" spans="1:7" ht="15.75" x14ac:dyDescent="0.25">
      <c r="A62" s="118" t="s">
        <v>99</v>
      </c>
      <c r="B62" s="74">
        <v>11012488</v>
      </c>
      <c r="C62" s="74">
        <v>12990525</v>
      </c>
      <c r="D62" s="106">
        <v>13634575</v>
      </c>
      <c r="E62" s="33">
        <v>6.4739431601809186E-2</v>
      </c>
      <c r="F62" s="33">
        <v>7.2796619441446206E-2</v>
      </c>
      <c r="G62" s="33">
        <v>7.210583094586491E-2</v>
      </c>
    </row>
    <row r="63" spans="1:7" ht="15.75" x14ac:dyDescent="0.25">
      <c r="A63" s="118" t="s">
        <v>100</v>
      </c>
      <c r="B63" s="74">
        <v>18689106</v>
      </c>
      <c r="C63" s="74">
        <v>16840459</v>
      </c>
      <c r="D63" s="106">
        <v>18158761</v>
      </c>
      <c r="E63" s="33">
        <v>0.1098681877869889</v>
      </c>
      <c r="F63" s="33">
        <v>9.4370973077860812E-2</v>
      </c>
      <c r="G63" s="33">
        <v>9.6031783231407278E-2</v>
      </c>
    </row>
    <row r="64" spans="1:7" ht="15.75" x14ac:dyDescent="0.25">
      <c r="A64" s="118" t="s">
        <v>101</v>
      </c>
      <c r="B64" s="74">
        <v>15788868</v>
      </c>
      <c r="C64" s="74">
        <v>17091041</v>
      </c>
      <c r="D64" s="106">
        <v>20286983</v>
      </c>
      <c r="E64" s="33">
        <v>9.2818474803876644E-2</v>
      </c>
      <c r="F64" s="33">
        <v>9.5775190574295829E-2</v>
      </c>
      <c r="G64" s="33">
        <v>0.10728678866775351</v>
      </c>
    </row>
    <row r="65" spans="1:7" ht="15.75" x14ac:dyDescent="0.25">
      <c r="A65" s="118" t="s">
        <v>102</v>
      </c>
      <c r="B65" s="74">
        <v>9340945</v>
      </c>
      <c r="C65" s="74">
        <v>8859930</v>
      </c>
      <c r="D65" s="106">
        <v>8493836</v>
      </c>
      <c r="E65" s="33">
        <v>5.4912883439578918E-2</v>
      </c>
      <c r="F65" s="33">
        <v>4.9649490877993967E-2</v>
      </c>
      <c r="G65" s="33">
        <v>4.4919266108250637E-2</v>
      </c>
    </row>
    <row r="66" spans="1:7" ht="16.5" thickBot="1" x14ac:dyDescent="0.3">
      <c r="A66" s="118" t="s">
        <v>103</v>
      </c>
      <c r="B66" s="75">
        <v>34402294</v>
      </c>
      <c r="C66" s="75">
        <v>36814245</v>
      </c>
      <c r="D66" s="106">
        <v>38845296</v>
      </c>
      <c r="E66" s="33">
        <v>0.20224176038678368</v>
      </c>
      <c r="F66" s="33">
        <v>0.20630056008430483</v>
      </c>
      <c r="G66" s="33">
        <v>0.20543158451349472</v>
      </c>
    </row>
    <row r="67" spans="1:7" ht="15.75" x14ac:dyDescent="0.25">
      <c r="A67" s="80" t="s">
        <v>104</v>
      </c>
      <c r="B67" s="119">
        <v>170104799</v>
      </c>
      <c r="C67" s="119">
        <v>178449564</v>
      </c>
      <c r="D67" s="119">
        <v>189091157</v>
      </c>
      <c r="E67" s="32"/>
      <c r="F67" s="32"/>
      <c r="G67" s="32"/>
    </row>
    <row r="68" spans="1:7" ht="15.75" x14ac:dyDescent="0.25">
      <c r="A68" s="94"/>
      <c r="B68" s="94"/>
      <c r="C68" s="116"/>
      <c r="D68" s="116"/>
      <c r="E68" s="116"/>
      <c r="F68" s="117"/>
      <c r="G68" s="94"/>
    </row>
    <row r="69" spans="1:7" ht="15.75" x14ac:dyDescent="0.25">
      <c r="A69" s="123" t="s">
        <v>12</v>
      </c>
      <c r="B69" s="124"/>
      <c r="C69" s="124"/>
      <c r="D69" s="124"/>
      <c r="E69" s="124"/>
      <c r="F69" s="124"/>
      <c r="G69" s="124"/>
    </row>
    <row r="70" spans="1:7" ht="20.25" customHeight="1" x14ac:dyDescent="0.25">
      <c r="A70" s="1"/>
      <c r="B70" s="5">
        <v>41820</v>
      </c>
      <c r="C70" s="5">
        <v>42185</v>
      </c>
      <c r="D70" s="5">
        <v>42551</v>
      </c>
      <c r="E70" s="5"/>
      <c r="F70" s="125" t="s">
        <v>121</v>
      </c>
      <c r="G70" s="125" t="s">
        <v>122</v>
      </c>
    </row>
    <row r="71" spans="1:7" ht="15.75" x14ac:dyDescent="0.25">
      <c r="A71" s="127" t="s">
        <v>5</v>
      </c>
      <c r="B71" s="127"/>
      <c r="C71" s="127"/>
      <c r="D71" s="127"/>
      <c r="E71" s="127"/>
      <c r="F71" s="126"/>
      <c r="G71" s="126"/>
    </row>
    <row r="72" spans="1:7" ht="15.75" x14ac:dyDescent="0.25">
      <c r="A72" s="2" t="s">
        <v>6</v>
      </c>
      <c r="B72" s="8">
        <v>49827342</v>
      </c>
      <c r="C72" s="8">
        <v>45679888</v>
      </c>
      <c r="D72" s="17">
        <v>50471235</v>
      </c>
      <c r="E72" s="10"/>
      <c r="F72" s="20">
        <v>1.2922483402787168E-2</v>
      </c>
      <c r="G72" s="20">
        <v>0.10488963983449347</v>
      </c>
    </row>
    <row r="73" spans="1:7" ht="15.75" x14ac:dyDescent="0.25">
      <c r="A73" s="2" t="s">
        <v>7</v>
      </c>
      <c r="B73" s="8">
        <v>0</v>
      </c>
      <c r="C73" s="8">
        <v>0</v>
      </c>
      <c r="D73" s="17">
        <v>0</v>
      </c>
      <c r="E73" s="10"/>
      <c r="F73" s="20" t="e">
        <v>#DIV/0!</v>
      </c>
      <c r="G73" s="20" t="e">
        <v>#DIV/0!</v>
      </c>
    </row>
    <row r="74" spans="1:7" ht="15.75" x14ac:dyDescent="0.25">
      <c r="A74" s="2" t="s">
        <v>8</v>
      </c>
      <c r="B74" s="8">
        <v>2483408</v>
      </c>
      <c r="C74" s="8">
        <v>2512077</v>
      </c>
      <c r="D74" s="17">
        <v>3275565</v>
      </c>
      <c r="E74" s="10"/>
      <c r="F74" s="20">
        <v>0.31897980517095864</v>
      </c>
      <c r="G74" s="20">
        <v>0.30392698949912761</v>
      </c>
    </row>
    <row r="75" spans="1:7" ht="15.75" x14ac:dyDescent="0.25">
      <c r="A75" s="2" t="s">
        <v>9</v>
      </c>
      <c r="B75" s="8">
        <v>14642859</v>
      </c>
      <c r="C75" s="8">
        <v>16396881</v>
      </c>
      <c r="D75" s="17">
        <v>18012065</v>
      </c>
      <c r="E75" s="10"/>
      <c r="F75" s="20">
        <v>0.23009208789075958</v>
      </c>
      <c r="G75" s="20">
        <v>9.850556334463853E-2</v>
      </c>
    </row>
    <row r="76" spans="1:7" ht="15.75" x14ac:dyDescent="0.25">
      <c r="A76" s="2" t="s">
        <v>10</v>
      </c>
      <c r="B76" s="8">
        <v>183190205</v>
      </c>
      <c r="C76" s="8">
        <v>173298893</v>
      </c>
      <c r="D76" s="17">
        <v>167604998</v>
      </c>
      <c r="E76" s="10"/>
      <c r="F76" s="20">
        <v>-8.5076639332326745E-2</v>
      </c>
      <c r="G76" s="20">
        <v>-3.2855922513019171E-2</v>
      </c>
    </row>
    <row r="77" spans="1:7" ht="15.75" x14ac:dyDescent="0.25">
      <c r="A77" s="2" t="s">
        <v>11</v>
      </c>
      <c r="B77" s="8">
        <v>43176085</v>
      </c>
      <c r="C77" s="8">
        <v>-14178799</v>
      </c>
      <c r="D77" s="17">
        <v>-8848925</v>
      </c>
      <c r="E77" s="10"/>
      <c r="F77" s="20">
        <v>-1.2049496845302208</v>
      </c>
      <c r="G77" s="20">
        <v>-0.37590447540726124</v>
      </c>
    </row>
    <row r="78" spans="1:7" ht="8.4499999999999993" customHeight="1" x14ac:dyDescent="0.25">
      <c r="A78" s="2"/>
      <c r="B78" s="45"/>
      <c r="C78" s="8"/>
      <c r="D78" s="8"/>
      <c r="E78" s="10"/>
      <c r="F78" s="20"/>
      <c r="G78" s="20"/>
    </row>
    <row r="79" spans="1:7" ht="15.75" x14ac:dyDescent="0.25">
      <c r="A79" s="2" t="s">
        <v>131</v>
      </c>
      <c r="B79" s="17">
        <v>148165</v>
      </c>
      <c r="C79" s="17">
        <v>501639</v>
      </c>
      <c r="D79" s="17">
        <v>266959</v>
      </c>
      <c r="E79" s="10"/>
      <c r="F79" s="20">
        <v>0.80176829885600509</v>
      </c>
      <c r="G79" s="20">
        <v>-0.46782646484822749</v>
      </c>
    </row>
    <row r="80" spans="1:7" ht="15.75" x14ac:dyDescent="0.25">
      <c r="A80" s="94"/>
      <c r="B80" s="94"/>
      <c r="C80" s="116"/>
      <c r="D80" s="116"/>
      <c r="E80" s="116"/>
      <c r="F80" s="117"/>
      <c r="G80" s="94"/>
    </row>
    <row r="81" spans="1:7" ht="15.75" x14ac:dyDescent="0.25">
      <c r="A81" s="123" t="s">
        <v>91</v>
      </c>
      <c r="B81" s="124"/>
      <c r="C81" s="124"/>
      <c r="D81" s="124"/>
      <c r="E81" s="124"/>
      <c r="F81" s="124"/>
      <c r="G81" s="124"/>
    </row>
    <row r="82" spans="1:7" ht="15.75" x14ac:dyDescent="0.25">
      <c r="A82" s="2"/>
      <c r="B82" s="5">
        <v>41820</v>
      </c>
      <c r="C82" s="5">
        <v>42185</v>
      </c>
      <c r="D82" s="5">
        <v>42551</v>
      </c>
      <c r="E82" s="10"/>
      <c r="F82" s="10"/>
      <c r="G82" s="10"/>
    </row>
    <row r="83" spans="1:7" ht="15.75" x14ac:dyDescent="0.25">
      <c r="A83" s="2" t="s">
        <v>69</v>
      </c>
      <c r="B83" s="52">
        <v>0.2561041578272143</v>
      </c>
      <c r="C83" s="52">
        <v>-5.8610092301610892E-2</v>
      </c>
      <c r="D83" s="101">
        <v>-2.7232535228361603E-2</v>
      </c>
      <c r="E83" s="10"/>
      <c r="F83" s="10"/>
      <c r="G83" s="10"/>
    </row>
    <row r="84" spans="1:7" ht="15.75" x14ac:dyDescent="0.25">
      <c r="A84" s="2" t="s">
        <v>65</v>
      </c>
      <c r="B84" s="52">
        <v>0.25046172637887487</v>
      </c>
      <c r="C84" s="52">
        <v>-6.3545316472390853E-2</v>
      </c>
      <c r="D84" s="101">
        <v>-3.2230381339821382E-2</v>
      </c>
      <c r="E84" s="10"/>
      <c r="F84" s="10"/>
      <c r="G84" s="10"/>
    </row>
    <row r="85" spans="1:7" ht="15.75" x14ac:dyDescent="0.25">
      <c r="A85" s="2" t="s">
        <v>66</v>
      </c>
      <c r="B85" s="52">
        <v>2.8188800637823125E-3</v>
      </c>
      <c r="C85" s="52">
        <v>0.10677394094104625</v>
      </c>
      <c r="D85" s="101">
        <v>3.5595122516112479E-2</v>
      </c>
      <c r="E85" s="10"/>
      <c r="F85" s="10"/>
      <c r="G85" s="10"/>
    </row>
    <row r="86" spans="1:7" ht="15.75" x14ac:dyDescent="0.25">
      <c r="A86" s="2" t="s">
        <v>67</v>
      </c>
      <c r="B86" s="52">
        <v>3.714995821512725</v>
      </c>
      <c r="C86" s="52">
        <v>3.1063775482666491</v>
      </c>
      <c r="D86" s="101">
        <v>3.1146604234439526</v>
      </c>
      <c r="E86" s="10"/>
      <c r="F86" s="10"/>
      <c r="G86" s="10"/>
    </row>
    <row r="87" spans="1:7" ht="15.75" x14ac:dyDescent="0.25">
      <c r="A87" s="2" t="s">
        <v>68</v>
      </c>
      <c r="B87" s="53">
        <v>3.4</v>
      </c>
      <c r="C87" s="53">
        <v>2.79</v>
      </c>
      <c r="D87" s="102">
        <v>2.8020793284945396</v>
      </c>
      <c r="E87" s="10"/>
      <c r="F87" s="10"/>
      <c r="G87" s="10"/>
    </row>
    <row r="88" spans="1:7" ht="15.75" x14ac:dyDescent="0.25">
      <c r="A88" s="94"/>
      <c r="B88" s="94"/>
      <c r="C88" s="116"/>
      <c r="D88" s="116"/>
      <c r="E88" s="116"/>
      <c r="F88" s="117"/>
      <c r="G88" s="94"/>
    </row>
    <row r="89" spans="1:7" ht="15.75" x14ac:dyDescent="0.25">
      <c r="A89" s="123" t="s">
        <v>54</v>
      </c>
      <c r="B89" s="124"/>
      <c r="C89" s="124"/>
      <c r="D89" s="124"/>
      <c r="E89" s="124"/>
      <c r="F89" s="124"/>
      <c r="G89" s="124"/>
    </row>
    <row r="90" spans="1:7" ht="15.75" x14ac:dyDescent="0.25">
      <c r="A90" s="1"/>
      <c r="B90" s="5">
        <v>41820</v>
      </c>
      <c r="C90" s="5">
        <v>42185</v>
      </c>
      <c r="D90" s="5">
        <v>42551</v>
      </c>
      <c r="E90" s="10"/>
      <c r="F90" s="10"/>
      <c r="G90" s="10"/>
    </row>
    <row r="91" spans="1:7" ht="15.75" x14ac:dyDescent="0.25">
      <c r="A91" s="2" t="s">
        <v>55</v>
      </c>
      <c r="B91" s="54">
        <v>5.8369679168856811E-2</v>
      </c>
      <c r="C91" s="54">
        <v>5.7092849258764809E-2</v>
      </c>
      <c r="D91" s="101">
        <v>7.0000000000000007E-2</v>
      </c>
      <c r="E91" s="10"/>
      <c r="F91" s="10"/>
      <c r="G91" s="10"/>
    </row>
    <row r="92" spans="1:7" ht="25.15" customHeight="1" x14ac:dyDescent="0.25">
      <c r="A92" s="128" t="s">
        <v>162</v>
      </c>
      <c r="B92" s="128"/>
      <c r="C92" s="128"/>
      <c r="D92" s="128"/>
      <c r="E92" s="128"/>
      <c r="F92" s="128"/>
      <c r="G92" s="128"/>
    </row>
    <row r="93" spans="1:7" ht="15.75" x14ac:dyDescent="0.25">
      <c r="A93" s="2" t="s">
        <v>56</v>
      </c>
      <c r="B93" s="55">
        <v>10212920</v>
      </c>
      <c r="C93" s="56">
        <v>10517487</v>
      </c>
      <c r="D93" s="103">
        <v>13360900</v>
      </c>
      <c r="E93" s="10"/>
      <c r="F93" s="10"/>
      <c r="G93" s="10"/>
    </row>
    <row r="94" spans="1:7" ht="15.75" x14ac:dyDescent="0.25">
      <c r="A94" s="2" t="s">
        <v>57</v>
      </c>
      <c r="B94" s="55">
        <v>186477053</v>
      </c>
      <c r="C94" s="55">
        <v>176515046</v>
      </c>
      <c r="D94" s="17">
        <v>170975723</v>
      </c>
      <c r="E94" s="10"/>
      <c r="F94" s="10"/>
      <c r="G94" s="10"/>
    </row>
    <row r="95" spans="1:7" ht="15.75" x14ac:dyDescent="0.25">
      <c r="A95" s="2" t="s">
        <v>58</v>
      </c>
      <c r="B95" s="120">
        <v>0.91400000000000003</v>
      </c>
      <c r="C95" s="120">
        <v>0.94699999999999995</v>
      </c>
      <c r="D95" s="120">
        <v>0.94499999999999995</v>
      </c>
      <c r="E95" s="10"/>
      <c r="F95" s="10"/>
      <c r="G95" s="10"/>
    </row>
    <row r="96" spans="1:7" ht="15.75" x14ac:dyDescent="0.25">
      <c r="A96" s="67" t="s">
        <v>70</v>
      </c>
      <c r="B96" s="46">
        <v>17194.749008759798</v>
      </c>
      <c r="C96" s="46">
        <v>15935.275435587253</v>
      </c>
      <c r="D96" s="46">
        <v>14830.056639777951</v>
      </c>
      <c r="E96" s="10"/>
      <c r="F96" s="10"/>
      <c r="G96" s="10"/>
    </row>
    <row r="97" spans="1:7" ht="10.15" customHeight="1" x14ac:dyDescent="0.25">
      <c r="A97" s="94"/>
      <c r="B97" s="94"/>
      <c r="C97" s="94"/>
      <c r="D97" s="94"/>
      <c r="E97" s="94"/>
      <c r="F97" s="94"/>
      <c r="G97" s="94"/>
    </row>
    <row r="98" spans="1:7" ht="15.6" customHeight="1" x14ac:dyDescent="0.25">
      <c r="A98" s="123" t="s">
        <v>26</v>
      </c>
      <c r="B98" s="124"/>
      <c r="C98" s="124"/>
      <c r="D98" s="124"/>
      <c r="E98" s="124"/>
      <c r="F98" s="124"/>
      <c r="G98" s="124"/>
    </row>
    <row r="99" spans="1:7" ht="22.5" customHeight="1" x14ac:dyDescent="0.25">
      <c r="A99" s="2"/>
      <c r="B99" s="5">
        <v>41820</v>
      </c>
      <c r="C99" s="5">
        <v>42185</v>
      </c>
      <c r="D99" s="5">
        <v>42551</v>
      </c>
      <c r="E99" s="5"/>
      <c r="F99" s="125" t="s">
        <v>121</v>
      </c>
      <c r="G99" s="125" t="s">
        <v>122</v>
      </c>
    </row>
    <row r="100" spans="1:7" ht="15.75" x14ac:dyDescent="0.25">
      <c r="A100" s="18" t="s">
        <v>31</v>
      </c>
      <c r="B100" s="8"/>
      <c r="C100" s="8"/>
      <c r="D100" s="8"/>
      <c r="E100" s="10"/>
      <c r="F100" s="126"/>
      <c r="G100" s="126"/>
    </row>
    <row r="101" spans="1:7" ht="16.149999999999999" customHeight="1" x14ac:dyDescent="0.25">
      <c r="A101" s="2" t="s">
        <v>32</v>
      </c>
      <c r="B101" s="8">
        <v>10207238</v>
      </c>
      <c r="C101" s="8">
        <v>9943008</v>
      </c>
      <c r="D101" s="17">
        <v>9489017</v>
      </c>
      <c r="E101" s="10"/>
      <c r="F101" s="20">
        <v>-7.0363892759236144E-2</v>
      </c>
      <c r="G101" s="20">
        <v>-4.5659321605695177E-2</v>
      </c>
    </row>
    <row r="102" spans="1:7" ht="15.75" x14ac:dyDescent="0.25">
      <c r="A102" s="2" t="s">
        <v>41</v>
      </c>
      <c r="B102" s="57">
        <v>3051630</v>
      </c>
      <c r="C102" s="57">
        <v>1237543</v>
      </c>
      <c r="D102" s="17">
        <v>1018782</v>
      </c>
      <c r="E102" s="10"/>
      <c r="F102" s="20">
        <v>-0.66615153213200817</v>
      </c>
      <c r="G102" s="20">
        <v>-0.17677042333074486</v>
      </c>
    </row>
    <row r="103" spans="1:7" ht="16.5" thickBot="1" x14ac:dyDescent="0.3">
      <c r="A103" s="2" t="s">
        <v>40</v>
      </c>
      <c r="B103" s="58">
        <v>9270953</v>
      </c>
      <c r="C103" s="58">
        <v>8869133</v>
      </c>
      <c r="D103" s="104">
        <v>9015413</v>
      </c>
      <c r="E103" s="10"/>
      <c r="F103" s="20">
        <v>-2.7563509382476644E-2</v>
      </c>
      <c r="G103" s="20">
        <v>1.6493156659168378E-2</v>
      </c>
    </row>
    <row r="104" spans="1:7" ht="15.75" x14ac:dyDescent="0.25">
      <c r="A104" s="18" t="s">
        <v>33</v>
      </c>
      <c r="B104" s="17">
        <v>22529821</v>
      </c>
      <c r="C104" s="17">
        <v>20049684</v>
      </c>
      <c r="D104" s="86">
        <v>19523212</v>
      </c>
      <c r="E104" s="10"/>
      <c r="F104" s="23">
        <v>-0.13345019474411271</v>
      </c>
      <c r="G104" s="23">
        <v>-2.625836895982999E-2</v>
      </c>
    </row>
    <row r="105" spans="1:7" ht="16.149999999999999" customHeight="1" x14ac:dyDescent="0.25">
      <c r="A105" s="2" t="s">
        <v>64</v>
      </c>
      <c r="B105" s="8">
        <v>21170490</v>
      </c>
      <c r="C105" s="8">
        <v>18190163</v>
      </c>
      <c r="D105" s="17">
        <v>18133546</v>
      </c>
      <c r="E105" s="10"/>
      <c r="F105" s="20">
        <v>-0.1434517576116566</v>
      </c>
      <c r="G105" s="20">
        <v>-3.1125064684686993E-3</v>
      </c>
    </row>
    <row r="106" spans="1:7" ht="10.15" customHeight="1" x14ac:dyDescent="0.25">
      <c r="A106" s="94"/>
      <c r="B106" s="94"/>
      <c r="C106" s="94"/>
      <c r="D106" s="94"/>
      <c r="E106" s="94"/>
      <c r="F106" s="94"/>
      <c r="G106" s="94"/>
    </row>
    <row r="107" spans="1:7" ht="15.75" x14ac:dyDescent="0.25">
      <c r="A107" s="129" t="s">
        <v>77</v>
      </c>
      <c r="B107" s="130"/>
      <c r="C107" s="130"/>
      <c r="D107" s="130"/>
      <c r="E107" s="130"/>
      <c r="F107" s="130"/>
      <c r="G107" s="130"/>
    </row>
    <row r="108" spans="1:7" ht="63" x14ac:dyDescent="0.25">
      <c r="A108" s="2"/>
      <c r="B108" s="5" t="s">
        <v>2</v>
      </c>
      <c r="C108" s="5" t="s">
        <v>43</v>
      </c>
      <c r="D108" s="5" t="s">
        <v>90</v>
      </c>
      <c r="E108" s="5" t="s">
        <v>123</v>
      </c>
      <c r="F108" s="121" t="s">
        <v>124</v>
      </c>
      <c r="G108" s="121" t="s">
        <v>125</v>
      </c>
    </row>
    <row r="109" spans="1:7" ht="15.75" x14ac:dyDescent="0.25">
      <c r="A109" s="67" t="s">
        <v>36</v>
      </c>
      <c r="B109" s="76">
        <v>498</v>
      </c>
      <c r="C109" s="77">
        <v>498</v>
      </c>
      <c r="D109" s="77">
        <v>510</v>
      </c>
      <c r="E109" s="77">
        <v>521</v>
      </c>
      <c r="F109" s="20">
        <v>4.6184738955823292E-2</v>
      </c>
      <c r="G109" s="20">
        <v>2.1568627450980392E-2</v>
      </c>
    </row>
    <row r="110" spans="1:7" ht="16.5" thickBot="1" x14ac:dyDescent="0.3">
      <c r="A110" s="67" t="s">
        <v>35</v>
      </c>
      <c r="B110" s="78">
        <v>776</v>
      </c>
      <c r="C110" s="79">
        <v>840</v>
      </c>
      <c r="D110" s="79">
        <v>881</v>
      </c>
      <c r="E110" s="79">
        <v>1061</v>
      </c>
      <c r="F110" s="85">
        <v>0.36726804123711343</v>
      </c>
      <c r="G110" s="85">
        <v>0.2043132803632236</v>
      </c>
    </row>
    <row r="111" spans="1:7" s="83" customFormat="1" ht="15.75" x14ac:dyDescent="0.25">
      <c r="A111" s="80" t="s">
        <v>37</v>
      </c>
      <c r="B111" s="81">
        <v>1274</v>
      </c>
      <c r="C111" s="81">
        <v>1338</v>
      </c>
      <c r="D111" s="81">
        <v>1391</v>
      </c>
      <c r="E111" s="82">
        <v>1582</v>
      </c>
      <c r="F111" s="84">
        <v>0.24175824175824176</v>
      </c>
      <c r="G111" s="84">
        <v>0.13731128684399713</v>
      </c>
    </row>
    <row r="112" spans="1:7" ht="15.75" x14ac:dyDescent="0.25">
      <c r="A112" s="67" t="s">
        <v>38</v>
      </c>
      <c r="B112" s="77">
        <v>126</v>
      </c>
      <c r="C112" s="77">
        <v>99</v>
      </c>
      <c r="D112" s="77">
        <v>101</v>
      </c>
      <c r="E112" s="77">
        <v>118</v>
      </c>
      <c r="F112" s="20">
        <v>-6.3492063492063489E-2</v>
      </c>
      <c r="G112" s="20">
        <v>0.16831683168316833</v>
      </c>
    </row>
    <row r="113" spans="1:7" ht="16.5" thickBot="1" x14ac:dyDescent="0.3">
      <c r="A113" s="67" t="s">
        <v>39</v>
      </c>
      <c r="B113" s="79">
        <v>126</v>
      </c>
      <c r="C113" s="79">
        <v>78</v>
      </c>
      <c r="D113" s="79">
        <v>79</v>
      </c>
      <c r="E113" s="79">
        <v>68</v>
      </c>
      <c r="F113" s="85">
        <v>-0.46031746031746029</v>
      </c>
      <c r="G113" s="85">
        <v>-0.13924050632911392</v>
      </c>
    </row>
    <row r="114" spans="1:7" s="83" customFormat="1" ht="15.75" x14ac:dyDescent="0.25">
      <c r="A114" s="80" t="s">
        <v>47</v>
      </c>
      <c r="B114" s="81">
        <v>252</v>
      </c>
      <c r="C114" s="81">
        <v>177</v>
      </c>
      <c r="D114" s="81">
        <v>180</v>
      </c>
      <c r="E114" s="82">
        <v>186</v>
      </c>
      <c r="F114" s="84">
        <v>-0.26190476190476192</v>
      </c>
      <c r="G114" s="84">
        <v>3.3333333333333333E-2</v>
      </c>
    </row>
    <row r="115" spans="1:7" ht="15.75" x14ac:dyDescent="0.25">
      <c r="A115" s="67" t="s">
        <v>50</v>
      </c>
      <c r="B115" s="77">
        <v>1043</v>
      </c>
      <c r="C115" s="77">
        <v>1187</v>
      </c>
      <c r="D115" s="77">
        <v>1144</v>
      </c>
      <c r="E115" s="77">
        <v>1300</v>
      </c>
      <c r="F115" s="20">
        <v>0.2464046021093001</v>
      </c>
      <c r="G115" s="20">
        <v>0.13636363636363635</v>
      </c>
    </row>
    <row r="116" spans="1:7" ht="15.75" x14ac:dyDescent="0.25">
      <c r="A116" s="67" t="s">
        <v>51</v>
      </c>
      <c r="B116" s="77">
        <v>228</v>
      </c>
      <c r="C116" s="77">
        <v>264</v>
      </c>
      <c r="D116" s="77">
        <v>243</v>
      </c>
      <c r="E116" s="77">
        <v>231</v>
      </c>
      <c r="F116" s="20">
        <v>1.3157894736842105E-2</v>
      </c>
      <c r="G116" s="20">
        <v>-4.9382716049382713E-2</v>
      </c>
    </row>
    <row r="117" spans="1:7" ht="10.15" customHeight="1" x14ac:dyDescent="0.25">
      <c r="A117" s="94"/>
      <c r="B117" s="94"/>
      <c r="C117" s="94"/>
      <c r="D117" s="94"/>
      <c r="E117" s="94"/>
      <c r="F117" s="94"/>
      <c r="G117" s="94"/>
    </row>
    <row r="118" spans="1:7" ht="15.75" x14ac:dyDescent="0.25">
      <c r="A118" s="123" t="s">
        <v>52</v>
      </c>
      <c r="B118" s="124"/>
      <c r="C118" s="124"/>
      <c r="D118" s="124"/>
      <c r="E118" s="124"/>
      <c r="F118" s="124"/>
      <c r="G118" s="124"/>
    </row>
    <row r="119" spans="1:7" ht="31.5" x14ac:dyDescent="0.25">
      <c r="A119" s="67"/>
      <c r="B119" s="5" t="s">
        <v>48</v>
      </c>
      <c r="C119" s="5" t="s">
        <v>27</v>
      </c>
      <c r="D119" s="5" t="s">
        <v>28</v>
      </c>
      <c r="E119" s="5" t="s">
        <v>163</v>
      </c>
      <c r="F119" s="10"/>
      <c r="G119" s="10"/>
    </row>
    <row r="120" spans="1:7" ht="15.75" x14ac:dyDescent="0.25">
      <c r="A120" s="67" t="s">
        <v>71</v>
      </c>
      <c r="B120" s="90">
        <v>0.49099999999999999</v>
      </c>
      <c r="C120" s="91">
        <v>0.495</v>
      </c>
      <c r="D120" s="89">
        <v>0.46800000000000003</v>
      </c>
      <c r="E120" s="89">
        <v>0.45500000000000002</v>
      </c>
      <c r="F120" s="10"/>
      <c r="G120" s="10"/>
    </row>
    <row r="121" spans="1:7" ht="31.5" x14ac:dyDescent="0.25">
      <c r="A121" s="67" t="s">
        <v>72</v>
      </c>
      <c r="B121" s="90">
        <v>0.33600000000000002</v>
      </c>
      <c r="C121" s="122" t="s">
        <v>150</v>
      </c>
      <c r="D121" s="89">
        <v>0.36299999999999999</v>
      </c>
      <c r="E121" s="89">
        <v>0.372</v>
      </c>
      <c r="F121" s="10"/>
      <c r="G121" s="10"/>
    </row>
    <row r="122" spans="1:7" ht="15.75" x14ac:dyDescent="0.25">
      <c r="A122" s="67" t="s">
        <v>62</v>
      </c>
      <c r="B122" s="90">
        <v>0.63</v>
      </c>
      <c r="C122" s="91">
        <v>0.67600000000000005</v>
      </c>
      <c r="D122" s="89">
        <v>0.61899999999999999</v>
      </c>
      <c r="E122" s="89">
        <v>0.58099999999999996</v>
      </c>
      <c r="F122" s="10"/>
      <c r="G122" s="10"/>
    </row>
    <row r="123" spans="1:7" ht="15.75" x14ac:dyDescent="0.25">
      <c r="A123" s="94"/>
      <c r="B123" s="94"/>
      <c r="C123" s="94"/>
      <c r="D123" s="94"/>
      <c r="E123" s="94"/>
      <c r="F123" s="94"/>
      <c r="G123" s="94"/>
    </row>
    <row r="124" spans="1:7" ht="15.75" x14ac:dyDescent="0.25">
      <c r="A124" s="123" t="s">
        <v>63</v>
      </c>
      <c r="B124" s="124"/>
      <c r="C124" s="124"/>
      <c r="D124" s="124"/>
      <c r="E124" s="124"/>
      <c r="F124" s="124"/>
      <c r="G124" s="124"/>
    </row>
    <row r="125" spans="1:7" ht="15.75" x14ac:dyDescent="0.25">
      <c r="A125" s="80" t="s">
        <v>78</v>
      </c>
      <c r="B125" s="5" t="s">
        <v>79</v>
      </c>
      <c r="C125" s="5" t="s">
        <v>53</v>
      </c>
      <c r="D125" s="5" t="s">
        <v>14</v>
      </c>
      <c r="E125" s="10"/>
      <c r="F125" s="10"/>
      <c r="G125" s="10"/>
    </row>
    <row r="126" spans="1:7" ht="15.75" x14ac:dyDescent="0.25">
      <c r="A126" s="67" t="s">
        <v>63</v>
      </c>
      <c r="B126" s="91">
        <v>0.104</v>
      </c>
      <c r="C126" s="91">
        <v>8.7999999999999995E-2</v>
      </c>
      <c r="D126" s="91">
        <v>7.9000000000000001E-2</v>
      </c>
      <c r="E126" s="10"/>
      <c r="F126" s="10"/>
      <c r="G126" s="10"/>
    </row>
    <row r="127" spans="1:7" ht="15.75" x14ac:dyDescent="0.25">
      <c r="A127" s="140" t="s">
        <v>126</v>
      </c>
      <c r="B127" s="141"/>
      <c r="C127" s="141"/>
      <c r="D127" s="141"/>
      <c r="E127" s="141"/>
      <c r="F127" s="141"/>
      <c r="G127" s="142"/>
    </row>
    <row r="128" spans="1:7" ht="15.75" x14ac:dyDescent="0.25">
      <c r="A128" s="94"/>
      <c r="B128" s="94"/>
      <c r="C128" s="94"/>
      <c r="D128" s="94"/>
      <c r="E128" s="94"/>
      <c r="F128" s="94"/>
      <c r="G128" s="94"/>
    </row>
    <row r="129" spans="1:7" ht="15.75" x14ac:dyDescent="0.25">
      <c r="A129" s="94"/>
      <c r="B129" s="94"/>
      <c r="C129" s="94"/>
      <c r="D129" s="94"/>
      <c r="E129" s="94"/>
      <c r="F129" s="94"/>
      <c r="G129" s="94"/>
    </row>
    <row r="130" spans="1:7" ht="15.75" x14ac:dyDescent="0.25">
      <c r="A130" s="94"/>
      <c r="B130" s="94"/>
      <c r="C130" s="94"/>
      <c r="D130" s="94"/>
      <c r="E130" s="94"/>
      <c r="F130" s="94"/>
      <c r="G130" s="94"/>
    </row>
    <row r="131" spans="1:7" ht="15.75" x14ac:dyDescent="0.25">
      <c r="A131" s="94"/>
      <c r="B131" s="94"/>
      <c r="C131" s="94"/>
      <c r="D131" s="94"/>
      <c r="E131" s="94"/>
      <c r="F131" s="94"/>
      <c r="G131" s="94"/>
    </row>
    <row r="132" spans="1:7" ht="15.75" x14ac:dyDescent="0.25">
      <c r="A132" s="94"/>
      <c r="B132" s="94"/>
      <c r="C132" s="94"/>
      <c r="D132" s="94"/>
      <c r="E132" s="94"/>
      <c r="F132" s="94"/>
      <c r="G132" s="94"/>
    </row>
    <row r="133" spans="1:7" ht="15.75" x14ac:dyDescent="0.25">
      <c r="A133" s="94"/>
      <c r="B133" s="94"/>
      <c r="C133" s="94"/>
      <c r="D133" s="94"/>
      <c r="E133" s="94"/>
      <c r="F133" s="94"/>
      <c r="G133" s="94"/>
    </row>
    <row r="134" spans="1:7" ht="15.75" x14ac:dyDescent="0.25">
      <c r="A134" s="94"/>
      <c r="B134" s="94"/>
      <c r="C134" s="94"/>
      <c r="D134" s="94"/>
      <c r="E134" s="94"/>
      <c r="F134" s="94"/>
      <c r="G134" s="94"/>
    </row>
    <row r="135" spans="1:7" ht="15.75" x14ac:dyDescent="0.25">
      <c r="A135" s="94"/>
      <c r="B135" s="94"/>
      <c r="C135" s="94"/>
      <c r="D135" s="94"/>
      <c r="E135" s="94"/>
      <c r="F135" s="94"/>
      <c r="G135" s="94"/>
    </row>
    <row r="136" spans="1:7" ht="15.75" x14ac:dyDescent="0.25">
      <c r="A136" s="94"/>
      <c r="B136" s="94"/>
      <c r="C136" s="94"/>
      <c r="D136" s="94"/>
      <c r="E136" s="94"/>
      <c r="F136" s="94"/>
      <c r="G136" s="94"/>
    </row>
    <row r="137" spans="1:7" ht="15.75" x14ac:dyDescent="0.25">
      <c r="A137" s="94"/>
      <c r="B137" s="94"/>
      <c r="C137" s="94"/>
      <c r="D137" s="94"/>
      <c r="E137" s="94"/>
      <c r="F137" s="94"/>
      <c r="G137" s="94"/>
    </row>
    <row r="138" spans="1:7" ht="15.75" x14ac:dyDescent="0.25">
      <c r="A138" s="94"/>
      <c r="B138" s="94"/>
      <c r="C138" s="94"/>
      <c r="D138" s="94"/>
      <c r="E138" s="94"/>
      <c r="F138" s="94"/>
      <c r="G138" s="94"/>
    </row>
    <row r="139" spans="1:7" ht="15.75" x14ac:dyDescent="0.25">
      <c r="A139" s="94"/>
      <c r="B139" s="94"/>
      <c r="C139" s="94"/>
      <c r="D139" s="94"/>
      <c r="E139" s="94"/>
      <c r="F139" s="94"/>
      <c r="G139" s="94"/>
    </row>
    <row r="140" spans="1:7" ht="15.75" x14ac:dyDescent="0.25">
      <c r="A140" s="94"/>
      <c r="B140" s="94"/>
      <c r="C140" s="94"/>
      <c r="D140" s="94"/>
      <c r="E140" s="94"/>
      <c r="F140" s="94"/>
      <c r="G140" s="94"/>
    </row>
    <row r="141" spans="1:7" ht="15.75" x14ac:dyDescent="0.25">
      <c r="A141" s="94"/>
      <c r="B141" s="94"/>
      <c r="C141" s="94"/>
      <c r="D141" s="94"/>
      <c r="E141" s="94"/>
      <c r="F141" s="94"/>
      <c r="G141" s="94"/>
    </row>
    <row r="142" spans="1:7" ht="15.75" x14ac:dyDescent="0.25">
      <c r="A142" s="94"/>
      <c r="B142" s="94"/>
      <c r="C142" s="94"/>
      <c r="D142" s="94"/>
      <c r="E142" s="94"/>
      <c r="F142" s="94"/>
      <c r="G142" s="94"/>
    </row>
    <row r="143" spans="1:7" ht="15.75" x14ac:dyDescent="0.25">
      <c r="A143" s="94"/>
      <c r="B143" s="94"/>
      <c r="C143" s="94"/>
      <c r="D143" s="94"/>
      <c r="E143" s="94"/>
      <c r="F143" s="94"/>
      <c r="G143" s="94"/>
    </row>
    <row r="144" spans="1:7" ht="15.75" x14ac:dyDescent="0.25">
      <c r="A144" s="94"/>
      <c r="B144" s="94"/>
      <c r="C144" s="94"/>
      <c r="D144" s="94"/>
      <c r="E144" s="94"/>
      <c r="F144" s="94"/>
      <c r="G144" s="94"/>
    </row>
    <row r="145" spans="1:7" ht="15.75" x14ac:dyDescent="0.25">
      <c r="A145" s="94"/>
      <c r="B145" s="94"/>
      <c r="C145" s="94"/>
      <c r="D145" s="94"/>
      <c r="E145" s="94"/>
      <c r="F145" s="94"/>
      <c r="G145" s="94"/>
    </row>
    <row r="146" spans="1:7" ht="15.75" x14ac:dyDescent="0.25">
      <c r="A146" s="94"/>
      <c r="B146" s="94"/>
      <c r="C146" s="94"/>
      <c r="D146" s="94"/>
      <c r="E146" s="94"/>
      <c r="F146" s="94"/>
      <c r="G146" s="94"/>
    </row>
    <row r="147" spans="1:7" ht="15.75" x14ac:dyDescent="0.25">
      <c r="A147" s="94"/>
      <c r="B147" s="94"/>
      <c r="C147" s="94"/>
      <c r="D147" s="94"/>
      <c r="E147" s="94"/>
      <c r="F147" s="94"/>
      <c r="G147" s="94"/>
    </row>
    <row r="148" spans="1:7" ht="15.75" x14ac:dyDescent="0.25">
      <c r="A148" s="94"/>
      <c r="B148" s="94"/>
      <c r="C148" s="94"/>
      <c r="D148" s="94"/>
      <c r="E148" s="94"/>
      <c r="F148" s="94"/>
      <c r="G148" s="94"/>
    </row>
    <row r="149" spans="1:7" ht="15.75" x14ac:dyDescent="0.25">
      <c r="A149" s="94"/>
      <c r="B149" s="94"/>
      <c r="C149" s="94"/>
      <c r="D149" s="94"/>
      <c r="E149" s="94"/>
      <c r="F149" s="94"/>
      <c r="G149" s="94"/>
    </row>
    <row r="150" spans="1:7" ht="15.75" x14ac:dyDescent="0.25">
      <c r="A150" s="94"/>
      <c r="B150" s="94"/>
      <c r="C150" s="94"/>
      <c r="D150" s="94"/>
      <c r="E150" s="94"/>
      <c r="F150" s="94"/>
      <c r="G150" s="94"/>
    </row>
    <row r="151" spans="1:7" ht="15.75" x14ac:dyDescent="0.25">
      <c r="A151" s="94"/>
      <c r="B151" s="94"/>
      <c r="C151" s="94"/>
      <c r="D151" s="94"/>
      <c r="E151" s="94"/>
      <c r="F151" s="94"/>
      <c r="G151" s="94"/>
    </row>
    <row r="152" spans="1:7" ht="15.75" x14ac:dyDescent="0.25">
      <c r="A152" s="94"/>
      <c r="B152" s="94"/>
      <c r="C152" s="94"/>
      <c r="D152" s="94"/>
      <c r="E152" s="94"/>
      <c r="F152" s="94"/>
      <c r="G152" s="94"/>
    </row>
    <row r="153" spans="1:7" ht="15.75" x14ac:dyDescent="0.25">
      <c r="A153" s="94"/>
      <c r="B153" s="94"/>
      <c r="C153" s="94"/>
      <c r="D153" s="94"/>
      <c r="E153" s="94"/>
      <c r="F153" s="94"/>
      <c r="G153" s="94"/>
    </row>
    <row r="154" spans="1:7" ht="15.75" x14ac:dyDescent="0.25">
      <c r="A154" s="94"/>
      <c r="B154" s="94"/>
      <c r="C154" s="94"/>
      <c r="D154" s="94"/>
      <c r="E154" s="94"/>
      <c r="F154" s="94"/>
      <c r="G154" s="94"/>
    </row>
    <row r="155" spans="1:7" ht="15.75" x14ac:dyDescent="0.25">
      <c r="A155" s="94"/>
      <c r="B155" s="94"/>
      <c r="C155" s="94"/>
      <c r="D155" s="94"/>
      <c r="E155" s="94"/>
      <c r="F155" s="94"/>
      <c r="G155" s="94"/>
    </row>
    <row r="156" spans="1:7" ht="15.75" x14ac:dyDescent="0.25">
      <c r="A156" s="94"/>
      <c r="B156" s="94"/>
      <c r="C156" s="94"/>
      <c r="D156" s="94"/>
      <c r="E156" s="94"/>
      <c r="F156" s="94"/>
      <c r="G156" s="94"/>
    </row>
  </sheetData>
  <customSheetViews>
    <customSheetView guid="{7EBEC4A1-7860-4B15-928B-78DDE884C503}" showPageBreaks="1" fitToPage="1" printArea="1" topLeftCell="A31">
      <selection activeCell="B11" sqref="B11"/>
      <pageMargins left="0.45" right="0.45" top="0.4" bottom="0.4" header="0.3" footer="0.25"/>
      <printOptions horizontalCentered="1"/>
      <pageSetup scale="66" fitToHeight="2" orientation="portrait" r:id="rId1"/>
      <headerFooter>
        <oddFooter>Page &amp;P of &amp;N</oddFooter>
      </headerFooter>
    </customSheetView>
  </customSheetViews>
  <mergeCells count="33">
    <mergeCell ref="F31:G31"/>
    <mergeCell ref="A55:G55"/>
    <mergeCell ref="A127:G127"/>
    <mergeCell ref="A1:G1"/>
    <mergeCell ref="B3:D3"/>
    <mergeCell ref="A5:G5"/>
    <mergeCell ref="F12:G12"/>
    <mergeCell ref="A15:G15"/>
    <mergeCell ref="A69:G69"/>
    <mergeCell ref="A23:G23"/>
    <mergeCell ref="B29:E29"/>
    <mergeCell ref="A35:G35"/>
    <mergeCell ref="F36:F37"/>
    <mergeCell ref="G36:G37"/>
    <mergeCell ref="A37:D37"/>
    <mergeCell ref="A43:E43"/>
    <mergeCell ref="F43:F44"/>
    <mergeCell ref="G43:G44"/>
    <mergeCell ref="A47:G47"/>
    <mergeCell ref="A50:G50"/>
    <mergeCell ref="E57:G57"/>
    <mergeCell ref="A124:G124"/>
    <mergeCell ref="F70:F71"/>
    <mergeCell ref="G70:G71"/>
    <mergeCell ref="A71:E71"/>
    <mergeCell ref="A81:G81"/>
    <mergeCell ref="A89:G89"/>
    <mergeCell ref="A92:G92"/>
    <mergeCell ref="A98:G98"/>
    <mergeCell ref="F99:F100"/>
    <mergeCell ref="G99:G100"/>
    <mergeCell ref="A107:G107"/>
    <mergeCell ref="A118:G118"/>
  </mergeCells>
  <printOptions horizontalCentered="1"/>
  <pageMargins left="0.45" right="0.45" top="0.35" bottom="0.35" header="0.3" footer="0.15"/>
  <pageSetup scale="65" fitToHeight="2" orientation="portrait" r:id="rId2"/>
  <headerFooter>
    <oddFooter>&amp;L&amp;9&amp;Z&amp;F&amp;R&amp;10Page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20"/>
  <sheetViews>
    <sheetView zoomScaleNormal="100" workbookViewId="0">
      <selection activeCell="D23" sqref="D23:D60"/>
    </sheetView>
  </sheetViews>
  <sheetFormatPr defaultColWidth="8.85546875" defaultRowHeight="15" x14ac:dyDescent="0.25"/>
  <cols>
    <col min="1" max="1" width="25" style="3" customWidth="1"/>
    <col min="2" max="5" width="16" style="3" customWidth="1"/>
    <col min="6" max="6" width="16.28515625" style="3" customWidth="1"/>
    <col min="7" max="7" width="16" style="3" customWidth="1"/>
    <col min="8" max="8" width="10.7109375" style="3" customWidth="1"/>
    <col min="9" max="16384" width="8.85546875" style="3"/>
  </cols>
  <sheetData>
    <row r="1" spans="1:9" s="11" customFormat="1" ht="20.25" x14ac:dyDescent="0.25">
      <c r="A1" s="143" t="s">
        <v>113</v>
      </c>
      <c r="B1" s="143"/>
      <c r="C1" s="143"/>
      <c r="D1" s="143"/>
      <c r="E1" s="143"/>
      <c r="F1" s="143"/>
      <c r="G1" s="143"/>
      <c r="H1" s="11" t="s">
        <v>164</v>
      </c>
    </row>
    <row r="2" spans="1:9" s="6" customFormat="1" ht="20.25" x14ac:dyDescent="0.3">
      <c r="A2" s="155" t="s">
        <v>84</v>
      </c>
      <c r="B2" s="155"/>
      <c r="C2" s="155"/>
      <c r="D2" s="155"/>
      <c r="E2" s="155"/>
      <c r="F2" s="155"/>
      <c r="G2" s="155"/>
    </row>
    <row r="3" spans="1:9" s="6" customFormat="1" ht="21" thickBot="1" x14ac:dyDescent="0.35">
      <c r="A3" s="26"/>
      <c r="B3" s="26"/>
      <c r="C3" s="26"/>
      <c r="D3" s="26"/>
      <c r="E3" s="26"/>
      <c r="F3" s="26"/>
      <c r="G3" s="26"/>
    </row>
    <row r="4" spans="1:9" s="6" customFormat="1" ht="21" thickBot="1" x14ac:dyDescent="0.35">
      <c r="A4" s="156" t="s">
        <v>88</v>
      </c>
      <c r="B4" s="157"/>
      <c r="C4" s="157"/>
      <c r="D4" s="157"/>
      <c r="E4" s="157"/>
      <c r="F4" s="157"/>
      <c r="G4" s="158"/>
    </row>
    <row r="5" spans="1:9" s="6" customFormat="1" ht="20.25" x14ac:dyDescent="0.3">
      <c r="A5" s="26"/>
      <c r="B5" s="26"/>
      <c r="C5" s="26"/>
      <c r="D5" s="26"/>
      <c r="E5" s="26"/>
      <c r="F5" s="26"/>
      <c r="G5" s="26"/>
    </row>
    <row r="6" spans="1:9" s="7" customFormat="1" ht="18.75" x14ac:dyDescent="0.3">
      <c r="A6" s="7" t="s">
        <v>16</v>
      </c>
      <c r="B6" s="159" t="s">
        <v>144</v>
      </c>
      <c r="C6" s="160"/>
      <c r="D6" s="160"/>
    </row>
    <row r="7" spans="1:9" s="7" customFormat="1" ht="18.75" x14ac:dyDescent="0.3">
      <c r="B7" s="25"/>
      <c r="C7" s="25"/>
      <c r="D7" s="25"/>
    </row>
    <row r="8" spans="1:9" s="4" customFormat="1" ht="19.5" x14ac:dyDescent="0.3">
      <c r="A8" s="161" t="s">
        <v>84</v>
      </c>
      <c r="B8" s="162"/>
      <c r="C8" s="162"/>
      <c r="D8" s="162"/>
      <c r="E8" s="162"/>
      <c r="F8" s="162"/>
      <c r="G8" s="162"/>
    </row>
    <row r="9" spans="1:9" s="4" customFormat="1" ht="36.75" customHeight="1" x14ac:dyDescent="0.3">
      <c r="A9" s="29" t="s">
        <v>85</v>
      </c>
      <c r="B9" s="29" t="s">
        <v>2</v>
      </c>
      <c r="C9" s="29" t="s">
        <v>43</v>
      </c>
      <c r="D9" s="29" t="s">
        <v>81</v>
      </c>
      <c r="E9" s="29" t="s">
        <v>123</v>
      </c>
      <c r="F9" s="29" t="s">
        <v>80</v>
      </c>
      <c r="G9" s="29" t="s">
        <v>114</v>
      </c>
    </row>
    <row r="10" spans="1:9" s="4" customFormat="1" ht="18.600000000000001" customHeight="1" x14ac:dyDescent="0.3">
      <c r="A10" s="28" t="s">
        <v>127</v>
      </c>
      <c r="B10" s="62">
        <v>1451</v>
      </c>
      <c r="C10" s="62">
        <v>1726</v>
      </c>
      <c r="D10" s="62">
        <v>1988</v>
      </c>
      <c r="E10" s="62">
        <v>2285</v>
      </c>
      <c r="F10" s="62">
        <v>2367</v>
      </c>
      <c r="G10" s="62">
        <v>2433</v>
      </c>
    </row>
    <row r="11" spans="1:9" s="4" customFormat="1" ht="18.600000000000001" customHeight="1" x14ac:dyDescent="0.3">
      <c r="A11" s="59" t="s">
        <v>151</v>
      </c>
      <c r="B11" s="60">
        <v>3064</v>
      </c>
      <c r="C11" s="60">
        <v>3376</v>
      </c>
      <c r="D11" s="61">
        <v>3993</v>
      </c>
      <c r="E11" s="95">
        <v>4761</v>
      </c>
      <c r="F11" s="95">
        <v>4932.2730000000001</v>
      </c>
      <c r="G11" s="95">
        <v>5070.3837999999996</v>
      </c>
    </row>
    <row r="12" spans="1:9" ht="18.600000000000001" customHeight="1" x14ac:dyDescent="0.3">
      <c r="A12" s="28" t="s">
        <v>152</v>
      </c>
      <c r="B12" s="16">
        <v>10004</v>
      </c>
      <c r="C12" s="16">
        <v>10101</v>
      </c>
      <c r="D12" s="16">
        <v>10234</v>
      </c>
      <c r="E12" s="96">
        <v>10302</v>
      </c>
      <c r="F12" s="95">
        <v>10670.968500000001</v>
      </c>
      <c r="G12" s="95">
        <v>10969.7711</v>
      </c>
      <c r="H12" s="97"/>
      <c r="I12" s="97"/>
    </row>
    <row r="13" spans="1:9" ht="18.600000000000001" customHeight="1" x14ac:dyDescent="0.3">
      <c r="A13" s="28" t="s">
        <v>153</v>
      </c>
      <c r="B13" s="16">
        <v>499</v>
      </c>
      <c r="C13" s="16">
        <v>440</v>
      </c>
      <c r="D13" s="16">
        <v>707</v>
      </c>
      <c r="E13" s="31">
        <v>743</v>
      </c>
      <c r="F13" s="95">
        <v>769.20299999999997</v>
      </c>
      <c r="G13" s="95">
        <v>790.74180000000001</v>
      </c>
    </row>
    <row r="14" spans="1:9" ht="18.600000000000001" customHeight="1" x14ac:dyDescent="0.3">
      <c r="A14" s="28" t="s">
        <v>154</v>
      </c>
      <c r="B14" s="16">
        <v>195</v>
      </c>
      <c r="C14" s="16">
        <v>119</v>
      </c>
      <c r="D14" s="16">
        <v>93</v>
      </c>
      <c r="E14" s="31">
        <v>67</v>
      </c>
      <c r="F14" s="95">
        <v>68.924999999999997</v>
      </c>
      <c r="G14" s="95">
        <v>70.855000000000004</v>
      </c>
    </row>
    <row r="15" spans="1:9" ht="18.600000000000001" customHeight="1" x14ac:dyDescent="0.3">
      <c r="A15" s="28"/>
      <c r="B15" s="31"/>
      <c r="C15" s="31"/>
      <c r="D15" s="31"/>
      <c r="E15" s="31"/>
      <c r="F15" s="31"/>
      <c r="G15" s="31"/>
    </row>
    <row r="16" spans="1:9" ht="18.600000000000001" customHeight="1" x14ac:dyDescent="0.3">
      <c r="A16" s="28"/>
      <c r="B16" s="31"/>
      <c r="C16" s="31"/>
      <c r="D16" s="31"/>
      <c r="E16" s="31"/>
      <c r="F16" s="31"/>
      <c r="G16" s="31"/>
    </row>
    <row r="17" spans="1:7" ht="18.600000000000001" customHeight="1" x14ac:dyDescent="0.3">
      <c r="A17" s="28"/>
      <c r="B17" s="31"/>
      <c r="C17" s="31"/>
      <c r="D17" s="31"/>
      <c r="E17" s="31"/>
      <c r="F17" s="31"/>
      <c r="G17" s="31"/>
    </row>
    <row r="18" spans="1:7" ht="18.600000000000001" customHeight="1" x14ac:dyDescent="0.3">
      <c r="A18" s="30" t="s">
        <v>87</v>
      </c>
      <c r="B18" s="31">
        <v>15213</v>
      </c>
      <c r="C18" s="31">
        <v>15762</v>
      </c>
      <c r="D18" s="31">
        <v>17015</v>
      </c>
      <c r="E18" s="31">
        <v>18158</v>
      </c>
      <c r="F18" s="31">
        <v>18808.369500000001</v>
      </c>
      <c r="G18" s="31">
        <v>19334.751700000001</v>
      </c>
    </row>
    <row r="19" spans="1:7" ht="18.600000000000001" customHeight="1" x14ac:dyDescent="0.3">
      <c r="A19" s="41" t="s">
        <v>143</v>
      </c>
      <c r="B19" s="39"/>
      <c r="C19" s="39"/>
      <c r="D19" s="39"/>
      <c r="E19" s="39"/>
      <c r="F19" s="39"/>
      <c r="G19" s="40"/>
    </row>
    <row r="20" spans="1:7" ht="18.600000000000001" customHeight="1" x14ac:dyDescent="0.3">
      <c r="A20" s="152" t="s">
        <v>86</v>
      </c>
      <c r="B20" s="153"/>
      <c r="C20" s="153"/>
      <c r="D20" s="153"/>
      <c r="E20" s="153"/>
      <c r="F20" s="153"/>
      <c r="G20" s="154"/>
    </row>
  </sheetData>
  <customSheetViews>
    <customSheetView guid="{7EBEC4A1-7860-4B15-928B-78DDE884C503}" showPageBreaks="1" fitToPage="1" printArea="1" topLeftCell="A6">
      <selection activeCell="B10" sqref="B10:E10"/>
      <pageMargins left="0.45" right="0.45" top="0.45" bottom="0.45" header="0.3" footer="0.25"/>
      <printOptions horizontalCentered="1"/>
      <pageSetup scale="79" fitToHeight="2" orientation="portrait" r:id="rId1"/>
      <headerFooter>
        <oddFooter>Page &amp;P of &amp;N</oddFooter>
      </headerFooter>
    </customSheetView>
  </customSheetViews>
  <mergeCells count="6">
    <mergeCell ref="A20:G20"/>
    <mergeCell ref="A2:G2"/>
    <mergeCell ref="A4:G4"/>
    <mergeCell ref="A1:G1"/>
    <mergeCell ref="B6:D6"/>
    <mergeCell ref="A8:G8"/>
  </mergeCells>
  <printOptions horizontalCentered="1"/>
  <pageMargins left="0.45" right="0.45" top="0.45" bottom="0.45" header="0.3" footer="0.25"/>
  <pageSetup scale="79" fitToHeight="2" orientation="portrait" r:id="rId2"/>
  <headerFooter>
    <oddFooter>&amp;L&amp;10&amp;Z&amp;F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22"/>
  <sheetViews>
    <sheetView zoomScale="90" zoomScaleNormal="90" workbookViewId="0">
      <selection activeCell="A30" sqref="A30"/>
    </sheetView>
  </sheetViews>
  <sheetFormatPr defaultColWidth="8.85546875" defaultRowHeight="15" x14ac:dyDescent="0.25"/>
  <cols>
    <col min="1" max="1" width="40.140625" style="3" customWidth="1"/>
    <col min="2" max="2" width="12.85546875" style="3" customWidth="1"/>
    <col min="3" max="3" width="17.140625" style="3" bestFit="1" customWidth="1"/>
    <col min="4" max="4" width="18.5703125" style="3" customWidth="1"/>
    <col min="5" max="5" width="16.42578125" style="3" customWidth="1"/>
    <col min="6" max="6" width="16.5703125" style="3" customWidth="1"/>
    <col min="7" max="9" width="19.42578125" style="3" customWidth="1"/>
    <col min="10" max="10" width="19.7109375" style="3" customWidth="1"/>
    <col min="11" max="11" width="20.42578125" style="3" customWidth="1"/>
    <col min="12" max="12" width="18.42578125" style="3" customWidth="1"/>
    <col min="13" max="16384" width="8.85546875" style="3"/>
  </cols>
  <sheetData>
    <row r="1" spans="1:12" ht="20.25" customHeight="1" x14ac:dyDescent="0.25">
      <c r="A1" s="143" t="s">
        <v>113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0.25" x14ac:dyDescent="0.3">
      <c r="A2" s="155" t="s">
        <v>130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20.25" x14ac:dyDescent="0.3">
      <c r="A3" s="34"/>
      <c r="B3" s="34"/>
      <c r="C3" s="42"/>
      <c r="D3" s="42"/>
      <c r="E3" s="42"/>
      <c r="F3" s="42"/>
      <c r="G3" s="34"/>
      <c r="H3" s="42"/>
      <c r="I3" s="42"/>
      <c r="J3" s="34"/>
      <c r="K3" s="34"/>
    </row>
    <row r="4" spans="1:12" ht="20.25" x14ac:dyDescent="0.3">
      <c r="A4" s="34"/>
      <c r="B4" s="34"/>
      <c r="C4" s="42"/>
      <c r="D4" s="42"/>
      <c r="E4" s="42"/>
      <c r="F4" s="42"/>
      <c r="G4" s="34"/>
      <c r="H4" s="42"/>
      <c r="I4" s="42"/>
      <c r="J4" s="34"/>
      <c r="K4" s="34"/>
    </row>
    <row r="5" spans="1:12" ht="18.75" x14ac:dyDescent="0.3">
      <c r="A5" s="7" t="s">
        <v>16</v>
      </c>
      <c r="B5" s="159" t="str">
        <f>'Trend Data '!B3:D3</f>
        <v>University of West Georgia</v>
      </c>
      <c r="C5" s="160"/>
      <c r="D5" s="160"/>
    </row>
    <row r="6" spans="1:12" ht="18.75" x14ac:dyDescent="0.3">
      <c r="A6" s="7"/>
      <c r="B6" s="7"/>
      <c r="C6" s="7"/>
      <c r="D6" s="7"/>
      <c r="E6" s="7"/>
      <c r="F6" s="7"/>
      <c r="G6" s="25"/>
      <c r="H6" s="25"/>
      <c r="I6" s="25"/>
      <c r="J6" s="25"/>
      <c r="K6" s="25"/>
    </row>
    <row r="7" spans="1:12" ht="18.75" customHeight="1" x14ac:dyDescent="0.25">
      <c r="A7" s="163" t="s">
        <v>128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5"/>
    </row>
    <row r="8" spans="1:12" ht="19.5" x14ac:dyDescent="0.3">
      <c r="A8" s="161" t="s">
        <v>142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</row>
    <row r="9" spans="1:12" ht="124.5" customHeight="1" x14ac:dyDescent="0.3">
      <c r="A9" s="38" t="s">
        <v>112</v>
      </c>
      <c r="B9" s="38" t="s">
        <v>136</v>
      </c>
      <c r="C9" s="38" t="s">
        <v>108</v>
      </c>
      <c r="D9" s="38" t="s">
        <v>132</v>
      </c>
      <c r="E9" s="38" t="s">
        <v>133</v>
      </c>
      <c r="F9" s="38" t="s">
        <v>134</v>
      </c>
      <c r="G9" s="38" t="s">
        <v>135</v>
      </c>
      <c r="H9" s="38" t="s">
        <v>138</v>
      </c>
      <c r="I9" s="38" t="s">
        <v>139</v>
      </c>
      <c r="J9" s="38" t="s">
        <v>141</v>
      </c>
      <c r="K9" s="38" t="s">
        <v>140</v>
      </c>
      <c r="L9" s="38" t="s">
        <v>129</v>
      </c>
    </row>
    <row r="10" spans="1:12" ht="18.75" x14ac:dyDescent="0.25">
      <c r="A10" s="37" t="s">
        <v>109</v>
      </c>
      <c r="B10" s="29">
        <v>12210</v>
      </c>
      <c r="C10" s="47">
        <f>18651073-5319937+5289188</f>
        <v>18620324</v>
      </c>
      <c r="D10" s="47">
        <f>14054118-226691-3686056</f>
        <v>10141371</v>
      </c>
      <c r="E10" s="47">
        <f>226691+3686056</f>
        <v>3912747</v>
      </c>
      <c r="F10" s="47">
        <v>5289188</v>
      </c>
      <c r="G10" s="49">
        <f t="shared" ref="G10:G18" si="0">+C10-SUM(D10:F10)</f>
        <v>-722982</v>
      </c>
      <c r="H10" s="49">
        <v>0</v>
      </c>
      <c r="I10" s="49">
        <f t="shared" ref="I10:I18" si="1">+G10+H10</f>
        <v>-722982</v>
      </c>
      <c r="J10" s="49">
        <v>-317885</v>
      </c>
      <c r="K10" s="49">
        <v>9162582</v>
      </c>
      <c r="L10" s="29" t="s">
        <v>156</v>
      </c>
    </row>
    <row r="11" spans="1:12" ht="18.75" x14ac:dyDescent="0.3">
      <c r="A11" s="37" t="s">
        <v>110</v>
      </c>
      <c r="B11" s="29">
        <v>12220</v>
      </c>
      <c r="C11" s="47">
        <f>9420722-595212+576953</f>
        <v>9402463</v>
      </c>
      <c r="D11" s="47">
        <f>9999285-358062-413183</f>
        <v>9228040</v>
      </c>
      <c r="E11" s="47">
        <f>358062+413183</f>
        <v>771245</v>
      </c>
      <c r="F11" s="47">
        <v>576953</v>
      </c>
      <c r="G11" s="49">
        <f t="shared" si="0"/>
        <v>-1173775</v>
      </c>
      <c r="H11" s="49">
        <v>0</v>
      </c>
      <c r="I11" s="49">
        <f t="shared" si="1"/>
        <v>-1173775</v>
      </c>
      <c r="J11" s="49">
        <v>6504752</v>
      </c>
      <c r="K11" s="49">
        <v>3090880</v>
      </c>
      <c r="L11" s="87" t="s">
        <v>156</v>
      </c>
    </row>
    <row r="12" spans="1:12" ht="18.75" x14ac:dyDescent="0.3">
      <c r="A12" s="36" t="s">
        <v>107</v>
      </c>
      <c r="B12" s="87">
        <v>12230</v>
      </c>
      <c r="C12" s="88">
        <f>3619895-295280+299066</f>
        <v>3623681</v>
      </c>
      <c r="D12" s="88">
        <f>3460478-13589-188014</f>
        <v>3258875</v>
      </c>
      <c r="E12" s="88">
        <f>13589+188014</f>
        <v>201603</v>
      </c>
      <c r="F12" s="88">
        <v>299066</v>
      </c>
      <c r="G12" s="49">
        <f t="shared" si="0"/>
        <v>-135863</v>
      </c>
      <c r="H12" s="49">
        <v>0</v>
      </c>
      <c r="I12" s="49">
        <f t="shared" si="1"/>
        <v>-135863</v>
      </c>
      <c r="J12" s="49">
        <v>2595504</v>
      </c>
      <c r="K12" s="49">
        <v>3263444</v>
      </c>
      <c r="L12" s="87" t="s">
        <v>156</v>
      </c>
    </row>
    <row r="13" spans="1:12" ht="18.75" x14ac:dyDescent="0.3">
      <c r="A13" s="36" t="s">
        <v>111</v>
      </c>
      <c r="B13" s="87">
        <v>12240</v>
      </c>
      <c r="C13" s="88">
        <f>2281657+1406</f>
        <v>2283063</v>
      </c>
      <c r="D13" s="88">
        <f>2205713-4975</f>
        <v>2200738</v>
      </c>
      <c r="E13" s="88">
        <v>4975</v>
      </c>
      <c r="F13" s="88">
        <v>0</v>
      </c>
      <c r="G13" s="49">
        <f t="shared" si="0"/>
        <v>77350</v>
      </c>
      <c r="H13" s="49">
        <v>0</v>
      </c>
      <c r="I13" s="49">
        <f t="shared" si="1"/>
        <v>77350</v>
      </c>
      <c r="J13" s="49">
        <v>1626736</v>
      </c>
      <c r="K13" s="49">
        <v>1541733</v>
      </c>
      <c r="L13" s="87" t="s">
        <v>157</v>
      </c>
    </row>
    <row r="14" spans="1:12" ht="18.75" x14ac:dyDescent="0.3">
      <c r="A14" s="36" t="s">
        <v>137</v>
      </c>
      <c r="B14" s="87">
        <v>12250</v>
      </c>
      <c r="C14" s="88">
        <f>1680710-295169+293528</f>
        <v>1679069</v>
      </c>
      <c r="D14" s="88">
        <f>1747418-216068-166388</f>
        <v>1364962</v>
      </c>
      <c r="E14" s="88">
        <f>216068+166388</f>
        <v>382456</v>
      </c>
      <c r="F14" s="88">
        <v>293528</v>
      </c>
      <c r="G14" s="49">
        <f t="shared" si="0"/>
        <v>-361877</v>
      </c>
      <c r="H14" s="49">
        <v>0</v>
      </c>
      <c r="I14" s="49">
        <f t="shared" si="1"/>
        <v>-361877</v>
      </c>
      <c r="J14" s="49">
        <v>2445723</v>
      </c>
      <c r="K14" s="49">
        <v>167585</v>
      </c>
      <c r="L14" s="87" t="s">
        <v>156</v>
      </c>
    </row>
    <row r="15" spans="1:12" ht="18.75" x14ac:dyDescent="0.3">
      <c r="A15" s="36" t="s">
        <v>158</v>
      </c>
      <c r="B15" s="87">
        <v>12270</v>
      </c>
      <c r="C15" s="88">
        <f>351791+7842</f>
        <v>359633</v>
      </c>
      <c r="D15" s="88">
        <f>1150851-45238</f>
        <v>1105613</v>
      </c>
      <c r="E15" s="88">
        <v>45238</v>
      </c>
      <c r="F15" s="88">
        <v>0</v>
      </c>
      <c r="G15" s="49">
        <f t="shared" si="0"/>
        <v>-791218</v>
      </c>
      <c r="H15" s="49">
        <v>0</v>
      </c>
      <c r="I15" s="49">
        <f t="shared" si="1"/>
        <v>-791218</v>
      </c>
      <c r="J15" s="49">
        <v>3507705</v>
      </c>
      <c r="K15" s="49">
        <v>2612973</v>
      </c>
      <c r="L15" s="87" t="s">
        <v>157</v>
      </c>
    </row>
    <row r="16" spans="1:12" ht="18.75" x14ac:dyDescent="0.3">
      <c r="A16" s="37" t="s">
        <v>106</v>
      </c>
      <c r="B16" s="29">
        <v>12280</v>
      </c>
      <c r="C16" s="47">
        <v>4984667</v>
      </c>
      <c r="D16" s="47">
        <v>4872839</v>
      </c>
      <c r="E16" s="47">
        <v>38127</v>
      </c>
      <c r="F16" s="47">
        <v>0</v>
      </c>
      <c r="G16" s="49">
        <f t="shared" si="0"/>
        <v>73701</v>
      </c>
      <c r="H16" s="47">
        <v>0</v>
      </c>
      <c r="I16" s="49">
        <f t="shared" si="1"/>
        <v>73701</v>
      </c>
      <c r="J16" s="47">
        <v>986286</v>
      </c>
      <c r="K16" s="47">
        <v>319232</v>
      </c>
      <c r="L16" s="87" t="s">
        <v>157</v>
      </c>
    </row>
    <row r="17" spans="1:12" ht="18.75" x14ac:dyDescent="0.3">
      <c r="A17" s="36" t="s">
        <v>159</v>
      </c>
      <c r="B17" s="29">
        <v>12280</v>
      </c>
      <c r="C17" s="93">
        <v>2146510</v>
      </c>
      <c r="D17" s="93">
        <f>315906+1</f>
        <v>315907</v>
      </c>
      <c r="E17" s="93">
        <v>1000560</v>
      </c>
      <c r="F17" s="93">
        <v>1485833</v>
      </c>
      <c r="G17" s="92">
        <f t="shared" ref="G17" si="2">+C17-SUM(D17:F17)</f>
        <v>-655790</v>
      </c>
      <c r="H17" s="92">
        <v>0</v>
      </c>
      <c r="I17" s="92">
        <f t="shared" si="1"/>
        <v>-655790</v>
      </c>
      <c r="J17" s="92">
        <v>-2761971</v>
      </c>
      <c r="K17" s="92">
        <v>-635217</v>
      </c>
      <c r="L17" s="29" t="s">
        <v>156</v>
      </c>
    </row>
    <row r="18" spans="1:12" ht="18.75" x14ac:dyDescent="0.3">
      <c r="A18" s="36" t="s">
        <v>155</v>
      </c>
      <c r="B18" s="87">
        <v>13000</v>
      </c>
      <c r="C18" s="88">
        <f>3980772-1328204+1328949+455544</f>
        <v>4437061</v>
      </c>
      <c r="D18" s="88">
        <f>2817900-747210</f>
        <v>2070690</v>
      </c>
      <c r="E18" s="88">
        <v>747210</v>
      </c>
      <c r="F18" s="88">
        <v>1328949</v>
      </c>
      <c r="G18" s="49">
        <f t="shared" si="0"/>
        <v>290212</v>
      </c>
      <c r="H18" s="49">
        <v>0</v>
      </c>
      <c r="I18" s="49">
        <f t="shared" si="1"/>
        <v>290212</v>
      </c>
      <c r="J18" s="49">
        <v>-3280097</v>
      </c>
      <c r="K18" s="49">
        <v>1053364</v>
      </c>
      <c r="L18" s="87" t="s">
        <v>156</v>
      </c>
    </row>
    <row r="19" spans="1:12" ht="18.75" x14ac:dyDescent="0.3">
      <c r="A19" s="36"/>
      <c r="B19" s="28"/>
      <c r="C19" s="48"/>
      <c r="D19" s="48"/>
      <c r="E19" s="48"/>
      <c r="F19" s="48"/>
      <c r="G19" s="49">
        <f t="shared" ref="G19:G21" si="3">+C19-SUM(D19:F19)</f>
        <v>0</v>
      </c>
      <c r="H19" s="49"/>
      <c r="I19" s="49">
        <f t="shared" ref="I19:I21" si="4">+G19+H19</f>
        <v>0</v>
      </c>
      <c r="J19" s="48"/>
      <c r="K19" s="48"/>
      <c r="L19" s="28"/>
    </row>
    <row r="20" spans="1:12" ht="18.75" x14ac:dyDescent="0.3">
      <c r="B20" s="28"/>
      <c r="C20" s="48"/>
      <c r="D20" s="48"/>
      <c r="E20" s="48"/>
      <c r="F20" s="48"/>
      <c r="G20" s="49">
        <f t="shared" si="3"/>
        <v>0</v>
      </c>
      <c r="H20" s="49"/>
      <c r="I20" s="49">
        <f t="shared" si="4"/>
        <v>0</v>
      </c>
      <c r="J20" s="48"/>
      <c r="K20" s="48"/>
      <c r="L20" s="28"/>
    </row>
    <row r="21" spans="1:12" ht="18.75" x14ac:dyDescent="0.3">
      <c r="A21" s="28"/>
      <c r="B21" s="28"/>
      <c r="C21" s="48"/>
      <c r="D21" s="48"/>
      <c r="E21" s="48"/>
      <c r="F21" s="48"/>
      <c r="G21" s="49">
        <f t="shared" si="3"/>
        <v>0</v>
      </c>
      <c r="H21" s="49"/>
      <c r="I21" s="49">
        <f t="shared" si="4"/>
        <v>0</v>
      </c>
      <c r="J21" s="48"/>
      <c r="K21" s="48"/>
      <c r="L21" s="28"/>
    </row>
    <row r="22" spans="1:12" ht="18.75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</sheetData>
  <sortState ref="A10:L17">
    <sortCondition ref="B10:B17"/>
  </sortState>
  <mergeCells count="5">
    <mergeCell ref="A1:L1"/>
    <mergeCell ref="A2:L2"/>
    <mergeCell ref="A8:L8"/>
    <mergeCell ref="A7:L7"/>
    <mergeCell ref="B5:D5"/>
  </mergeCells>
  <printOptions horizontalCentered="1"/>
  <pageMargins left="0.2" right="0.2" top="0.5" bottom="0.5" header="0.3" footer="0.3"/>
  <pageSetup scale="56" orientation="landscape" r:id="rId1"/>
  <headerFooter>
    <oddFooter>&amp;L&amp;10&amp;Z&amp;F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Trend Data </vt:lpstr>
      <vt:lpstr>Enrollment By Campus or Site</vt:lpstr>
      <vt:lpstr>Reserve Balances</vt:lpstr>
      <vt:lpstr>'Enrollment By Campus or Site'!Print_Area</vt:lpstr>
      <vt:lpstr>'Trend Data '!Print_Area</vt:lpstr>
      <vt:lpstr>'Enrollment By Campus or Site'!Print_Titles</vt:lpstr>
      <vt:lpstr>'Trend Data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borsots</dc:creator>
  <cp:lastModifiedBy>Windows User</cp:lastModifiedBy>
  <cp:lastPrinted>2016-10-20T21:29:59Z</cp:lastPrinted>
  <dcterms:created xsi:type="dcterms:W3CDTF">2012-03-12T17:21:14Z</dcterms:created>
  <dcterms:modified xsi:type="dcterms:W3CDTF">2018-10-02T15:37:12Z</dcterms:modified>
</cp:coreProperties>
</file>