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klewis\Desktop\"/>
    </mc:Choice>
  </mc:AlternateContent>
  <bookViews>
    <workbookView xWindow="0" yWindow="0" windowWidth="25200" windowHeight="11835" tabRatio="937"/>
  </bookViews>
  <sheets>
    <sheet name="Trend Data " sheetId="1" r:id="rId1"/>
    <sheet name="Enrollment By Campus or Site" sheetId="2" r:id="rId2"/>
    <sheet name="Scholarhips" sheetId="10" r:id="rId3"/>
    <sheet name="Research Activity " sheetId="9" r:id="rId4"/>
    <sheet name="Reserve Balances" sheetId="8" r:id="rId5"/>
  </sheets>
  <definedNames>
    <definedName name="_xlnm.Print_Area" localSheetId="1">'Enrollment By Campus or Site'!$A$1:$G$21</definedName>
    <definedName name="_xlnm.Print_Area" localSheetId="0">'Trend Data '!$A$1:$G$128</definedName>
    <definedName name="_xlnm.Print_Titles" localSheetId="1">'Enrollment By Campus or Site'!$1:$7</definedName>
    <definedName name="_xlnm.Print_Titles" localSheetId="0">'Trend Data '!$1:$3</definedName>
    <definedName name="Z_7EBEC4A1_7860_4B15_928B_78DDE884C503_.wvu.PrintArea" localSheetId="1" hidden="1">'Enrollment By Campus or Site'!$A$1:$G$21</definedName>
    <definedName name="Z_7EBEC4A1_7860_4B15_928B_78DDE884C503_.wvu.PrintArea" localSheetId="0" hidden="1">'Trend Data '!$A$1:$G$128</definedName>
    <definedName name="Z_7EBEC4A1_7860_4B15_928B_78DDE884C503_.wvu.PrintTitles" localSheetId="1" hidden="1">'Enrollment By Campus or Site'!$1:$7</definedName>
    <definedName name="Z_7EBEC4A1_7860_4B15_928B_78DDE884C503_.wvu.PrintTitles" localSheetId="0" hidden="1">'Trend Data '!$1:$3</definedName>
  </definedNames>
  <calcPr calcId="162913"/>
  <customWorkbookViews>
    <customWorkbookView name="Jason A. Matt - Personal View" guid="{7EBEC4A1-7860-4B15-928B-78DDE884C503}" mergeInterval="0" personalView="1" maximized="1" xWindow="-1928" yWindow="-8" windowWidth="1936" windowHeight="1066" tabRatio="937" activeSheetId="1"/>
  </customWorkbookViews>
</workbook>
</file>

<file path=xl/calcChain.xml><?xml version="1.0" encoding="utf-8"?>
<calcChain xmlns="http://schemas.openxmlformats.org/spreadsheetml/2006/main">
  <c r="E46" i="1" l="1"/>
  <c r="D98" i="1" l="1"/>
  <c r="C10" i="2" l="1"/>
  <c r="B10" i="2"/>
  <c r="D10" i="2" l="1"/>
  <c r="E13" i="9" l="1"/>
  <c r="E117" i="1" l="1"/>
  <c r="E112" i="1"/>
  <c r="G11" i="8"/>
  <c r="I11" i="8" s="1"/>
  <c r="G12" i="8"/>
  <c r="I12" i="8" s="1"/>
  <c r="G13" i="8"/>
  <c r="I13" i="8" s="1"/>
  <c r="G14" i="8"/>
  <c r="I14" i="8" s="1"/>
  <c r="G15" i="8"/>
  <c r="I15" i="8" s="1"/>
  <c r="G16" i="8"/>
  <c r="I16" i="8" s="1"/>
  <c r="G17" i="8"/>
  <c r="I17" i="8" s="1"/>
  <c r="H18" i="8"/>
  <c r="C18" i="8"/>
  <c r="B81" i="1" l="1"/>
  <c r="D49" i="1" l="1"/>
  <c r="D50" i="1"/>
  <c r="D46" i="1" l="1"/>
  <c r="D39" i="1"/>
  <c r="E47" i="1" l="1"/>
  <c r="E39" i="1" l="1"/>
  <c r="E49" i="1" l="1"/>
  <c r="B4" i="10" l="1"/>
  <c r="E25" i="9" l="1"/>
  <c r="D25" i="9"/>
  <c r="C25" i="9"/>
  <c r="B25" i="9"/>
  <c r="G24" i="9"/>
  <c r="F24" i="9"/>
  <c r="G23" i="9"/>
  <c r="F23" i="9"/>
  <c r="G22" i="9"/>
  <c r="F22" i="9"/>
  <c r="G21" i="9"/>
  <c r="F21" i="9"/>
  <c r="G20" i="9"/>
  <c r="F20" i="9"/>
  <c r="E14" i="9"/>
  <c r="D14" i="9"/>
  <c r="D15" i="9" s="1"/>
  <c r="C14" i="9"/>
  <c r="C15" i="9" s="1"/>
  <c r="B14" i="9"/>
  <c r="B15" i="9" s="1"/>
  <c r="G13" i="9"/>
  <c r="F13" i="9"/>
  <c r="G12" i="9"/>
  <c r="F12" i="9"/>
  <c r="G11" i="9"/>
  <c r="F11" i="9"/>
  <c r="G10" i="9"/>
  <c r="F10" i="9"/>
  <c r="G9" i="9"/>
  <c r="F9" i="9"/>
  <c r="B4" i="9"/>
  <c r="G25" i="9" l="1"/>
  <c r="G14" i="9"/>
  <c r="F25" i="9"/>
  <c r="F14" i="9"/>
  <c r="G23" i="8" l="1"/>
  <c r="I23" i="8" s="1"/>
  <c r="K24" i="8"/>
  <c r="J24" i="8"/>
  <c r="H24" i="8"/>
  <c r="F24" i="8"/>
  <c r="E24" i="8"/>
  <c r="D24" i="8"/>
  <c r="C24" i="8"/>
  <c r="K18" i="8"/>
  <c r="J18" i="8"/>
  <c r="F18" i="8"/>
  <c r="E18" i="8"/>
  <c r="D18" i="8"/>
  <c r="G75" i="1"/>
  <c r="F75" i="1"/>
  <c r="B5" i="8" l="1"/>
  <c r="F10" i="2" l="1"/>
  <c r="G10" i="2"/>
  <c r="F111" i="1"/>
  <c r="G111" i="1"/>
  <c r="B116" i="1"/>
  <c r="B113" i="1"/>
  <c r="C98" i="1"/>
  <c r="B98" i="1"/>
  <c r="G9" i="1"/>
  <c r="F9" i="1"/>
  <c r="E9" i="1"/>
  <c r="G7" i="1"/>
  <c r="F7" i="1"/>
  <c r="E7" i="1"/>
  <c r="D7" i="1"/>
  <c r="C7" i="1"/>
  <c r="G22" i="8" l="1"/>
  <c r="I22" i="8" l="1"/>
  <c r="I24" i="8" s="1"/>
  <c r="G24" i="8"/>
  <c r="G10" i="8"/>
  <c r="I10" i="8" s="1"/>
  <c r="G81" i="1"/>
  <c r="F81" i="1"/>
  <c r="G18" i="8" l="1"/>
  <c r="I18" i="8"/>
  <c r="G50" i="1"/>
  <c r="F50" i="1"/>
  <c r="G49" i="1"/>
  <c r="F49" i="1"/>
  <c r="G47" i="1"/>
  <c r="F47" i="1"/>
  <c r="G46" i="1"/>
  <c r="F46" i="1"/>
  <c r="F42" i="1"/>
  <c r="F41" i="1"/>
  <c r="F40" i="1"/>
  <c r="F39" i="1"/>
  <c r="B6" i="2" l="1"/>
  <c r="C68" i="1"/>
  <c r="F61" i="1" s="1"/>
  <c r="D68" i="1"/>
  <c r="G60" i="1" s="1"/>
  <c r="B68" i="1"/>
  <c r="E63" i="1" s="1"/>
  <c r="G63" i="1" l="1"/>
  <c r="G65" i="1"/>
  <c r="E66" i="1"/>
  <c r="E61" i="1"/>
  <c r="F67" i="1"/>
  <c r="F64" i="1"/>
  <c r="G61" i="1"/>
  <c r="F63" i="1"/>
  <c r="F60" i="1"/>
  <c r="F65" i="1"/>
  <c r="F62" i="1"/>
  <c r="F59" i="1"/>
  <c r="F66" i="1"/>
  <c r="E65" i="1"/>
  <c r="E62" i="1"/>
  <c r="E59" i="1"/>
  <c r="E64" i="1"/>
  <c r="E60" i="1"/>
  <c r="E67" i="1"/>
  <c r="G67" i="1"/>
  <c r="G59" i="1"/>
  <c r="G66" i="1"/>
  <c r="G64" i="1"/>
  <c r="G62" i="1"/>
  <c r="G42" i="1" l="1"/>
  <c r="G41" i="1"/>
  <c r="G40" i="1"/>
  <c r="G39" i="1"/>
  <c r="G79" i="1" l="1"/>
  <c r="F79" i="1"/>
  <c r="G78" i="1"/>
  <c r="F78" i="1"/>
  <c r="G77" i="1"/>
  <c r="F77" i="1"/>
  <c r="G76" i="1"/>
  <c r="F76" i="1"/>
  <c r="G74" i="1"/>
  <c r="F74" i="1"/>
  <c r="G73" i="1"/>
  <c r="F73" i="1"/>
  <c r="B106" i="1"/>
  <c r="G118" i="1"/>
  <c r="F118" i="1"/>
  <c r="G117" i="1"/>
  <c r="F117" i="1"/>
  <c r="G115" i="1"/>
  <c r="F115" i="1"/>
  <c r="G114" i="1"/>
  <c r="F114" i="1"/>
  <c r="G112" i="1"/>
  <c r="F112" i="1"/>
  <c r="G18" i="2"/>
  <c r="F18" i="2"/>
  <c r="E18" i="2"/>
  <c r="D18" i="2"/>
  <c r="C18" i="2"/>
  <c r="B18" i="2"/>
  <c r="E116" i="1" l="1"/>
  <c r="D116" i="1"/>
  <c r="C116" i="1"/>
  <c r="E113" i="1"/>
  <c r="D113" i="1"/>
  <c r="C113" i="1"/>
  <c r="G107" i="1"/>
  <c r="F107" i="1"/>
  <c r="D106" i="1"/>
  <c r="C106" i="1"/>
  <c r="G105" i="1"/>
  <c r="F105" i="1"/>
  <c r="G104" i="1"/>
  <c r="F104" i="1"/>
  <c r="G103" i="1"/>
  <c r="F103" i="1"/>
  <c r="D54" i="1"/>
  <c r="C54" i="1"/>
  <c r="B54" i="1"/>
  <c r="E10" i="1"/>
  <c r="D10" i="1"/>
  <c r="C10" i="1"/>
  <c r="B10" i="1"/>
  <c r="D9" i="1"/>
  <c r="C9" i="1"/>
  <c r="F113" i="1" l="1"/>
  <c r="G113" i="1"/>
  <c r="G116" i="1"/>
  <c r="F116" i="1"/>
  <c r="G106" i="1"/>
  <c r="F106" i="1"/>
</calcChain>
</file>

<file path=xl/sharedStrings.xml><?xml version="1.0" encoding="utf-8"?>
<sst xmlns="http://schemas.openxmlformats.org/spreadsheetml/2006/main" count="280" uniqueCount="207">
  <si>
    <t>Headcount</t>
  </si>
  <si>
    <t>FTE</t>
  </si>
  <si>
    <t>% Change in FTE over prior Fall</t>
  </si>
  <si>
    <t>Enrollment Trends</t>
  </si>
  <si>
    <t>Source:  Audited Financial Statements</t>
  </si>
  <si>
    <t>Cash and Equivalents</t>
  </si>
  <si>
    <t>S-T Investments</t>
  </si>
  <si>
    <t xml:space="preserve">Current Liabilities </t>
  </si>
  <si>
    <t>Lease Purchase Obligations (L-T)</t>
  </si>
  <si>
    <t>Net Assets - Unrestricted</t>
  </si>
  <si>
    <t>Financial Trends</t>
  </si>
  <si>
    <t>State Appropriations</t>
  </si>
  <si>
    <t>FY 2013</t>
  </si>
  <si>
    <t>Source:  Budget Compliance Report</t>
  </si>
  <si>
    <t>Institution Name:</t>
  </si>
  <si>
    <t>Tuition Revenue</t>
  </si>
  <si>
    <t>State funding per Student FTE</t>
  </si>
  <si>
    <t>Undergraduate Tuition</t>
  </si>
  <si>
    <t>Graduate Tuition</t>
  </si>
  <si>
    <t>Special Institutional Fee</t>
  </si>
  <si>
    <t>Sponsored Revenue</t>
  </si>
  <si>
    <t>In-State Tuition Revenue</t>
  </si>
  <si>
    <t>Out of-State Tuition Revenue</t>
  </si>
  <si>
    <t>Tuition Revenue Analysis (Fund 10500)</t>
  </si>
  <si>
    <t>Financial Trends - Auxiliary Operations</t>
  </si>
  <si>
    <t>FY 2015</t>
  </si>
  <si>
    <t>FY 2016</t>
  </si>
  <si>
    <t>FY 2017</t>
  </si>
  <si>
    <t xml:space="preserve">Funding </t>
  </si>
  <si>
    <t>Auxiliary Reserve Balance:</t>
  </si>
  <si>
    <t xml:space="preserve">     Unrestricted</t>
  </si>
  <si>
    <t>Total Auxiliary Reserve Balance</t>
  </si>
  <si>
    <t>Tuition Carry Forward</t>
  </si>
  <si>
    <t>Full-Time Staff</t>
  </si>
  <si>
    <t>Full-Time Faculty</t>
  </si>
  <si>
    <t xml:space="preserve">     Total Full-Time Employees</t>
  </si>
  <si>
    <t>Part-Time Faculty</t>
  </si>
  <si>
    <t>Part-Time Staff</t>
  </si>
  <si>
    <t xml:space="preserve">     R&amp;R Reserve</t>
  </si>
  <si>
    <t xml:space="preserve">     Reserved for Encumbrances </t>
  </si>
  <si>
    <t>Percent of Tuition Carried Forward</t>
  </si>
  <si>
    <t>Fall 2014</t>
  </si>
  <si>
    <t>Graduate Headcount</t>
  </si>
  <si>
    <t>The sum of graduate and undergraduate headcount must agree to the total headcount reported on row 7.</t>
  </si>
  <si>
    <t>Undergraduate Headcount</t>
  </si>
  <si>
    <t xml:space="preserve">     Total Part-Time Employees</t>
  </si>
  <si>
    <t>FY 2014</t>
  </si>
  <si>
    <t>% Change in Headcount over prior Fall</t>
  </si>
  <si>
    <t xml:space="preserve">Student Workers </t>
  </si>
  <si>
    <t>Graduate Assistants</t>
  </si>
  <si>
    <t>Financial Aid</t>
  </si>
  <si>
    <t>FY 2018</t>
  </si>
  <si>
    <t>FY 2012</t>
  </si>
  <si>
    <t>Capital Lease Obligations</t>
  </si>
  <si>
    <t>Capital Liability Burden Ratio</t>
  </si>
  <si>
    <t>Annual Capital Lease Payments</t>
  </si>
  <si>
    <t>Total Capital Lease Obligations</t>
  </si>
  <si>
    <t>Student Housing Occupancy Rates</t>
  </si>
  <si>
    <t>Academics</t>
  </si>
  <si>
    <t>Total # of Active Programs</t>
  </si>
  <si>
    <t>Number of Low Producing Programs</t>
  </si>
  <si>
    <t>% of Students Receiving Federal Loans</t>
  </si>
  <si>
    <t>Federal Student Loan Default Rate</t>
  </si>
  <si>
    <t>Total Auxiliaries Cash and Equivalents</t>
  </si>
  <si>
    <t>Viability Ratio</t>
  </si>
  <si>
    <t>Return on Net Assets Ratio</t>
  </si>
  <si>
    <t>Current Ratio</t>
  </si>
  <si>
    <t>Cash Ratio</t>
  </si>
  <si>
    <t>Primary Reserve Ratio</t>
  </si>
  <si>
    <t>Capital Liability Per FTE</t>
  </si>
  <si>
    <t>% of Undergraduates Receiving Pell</t>
  </si>
  <si>
    <r>
      <t xml:space="preserve">Six-Year </t>
    </r>
    <r>
      <rPr>
        <u/>
        <sz val="12"/>
        <color theme="1"/>
        <rFont val="Times New Roman"/>
        <family val="1"/>
      </rPr>
      <t>Graduation Rates</t>
    </r>
    <r>
      <rPr>
        <sz val="12"/>
        <color theme="1"/>
        <rFont val="Times New Roman"/>
        <family val="1"/>
      </rPr>
      <t xml:space="preserve">
First-Time Full-Time Freshman</t>
    </r>
  </si>
  <si>
    <t># of Online Students (Enrolled 100%)</t>
  </si>
  <si>
    <r>
      <t xml:space="preserve">One-Year </t>
    </r>
    <r>
      <rPr>
        <u/>
        <sz val="12"/>
        <color theme="1"/>
        <rFont val="Times New Roman"/>
        <family val="1"/>
      </rPr>
      <t>Retention Rates</t>
    </r>
    <r>
      <rPr>
        <sz val="12"/>
        <color theme="1"/>
        <rFont val="Times New Roman"/>
        <family val="1"/>
      </rPr>
      <t xml:space="preserve">
for First-Time Full-Time Freshman</t>
    </r>
  </si>
  <si>
    <t>Employee Trends</t>
  </si>
  <si>
    <t>Three-Year Cohort Year</t>
  </si>
  <si>
    <t xml:space="preserve">Fall 2015 </t>
  </si>
  <si>
    <t># of Students taking at least one (1) online course but not enrolled 100% online</t>
  </si>
  <si>
    <t>Fall Enrollment by Campus</t>
  </si>
  <si>
    <t>Campus/Site</t>
  </si>
  <si>
    <t xml:space="preserve">We understand that campus figures may be duplicated for students taking courses at multiple campuses. </t>
  </si>
  <si>
    <t xml:space="preserve">     Total</t>
  </si>
  <si>
    <t>Dually Enrolled Students</t>
  </si>
  <si>
    <t>Fall 2015</t>
  </si>
  <si>
    <t>Financial Ratios (See attached Instructions)</t>
  </si>
  <si>
    <t>Number of Out-of-State Students</t>
  </si>
  <si>
    <t>Number of Out-of-Country Students</t>
  </si>
  <si>
    <t>Expenditures</t>
  </si>
  <si>
    <t>Instruction</t>
  </si>
  <si>
    <t>Research</t>
  </si>
  <si>
    <t>Public Service</t>
  </si>
  <si>
    <t>Academic Support</t>
  </si>
  <si>
    <t>Student Services</t>
  </si>
  <si>
    <t>Institutional Support</t>
  </si>
  <si>
    <t>Plant Operations and Maintenance</t>
  </si>
  <si>
    <t>Scholarships and Fellowships</t>
  </si>
  <si>
    <t>Auxiliary Enterprises</t>
  </si>
  <si>
    <t>% of total expenditures</t>
  </si>
  <si>
    <t>Athletics</t>
  </si>
  <si>
    <t xml:space="preserve">Bookstore </t>
  </si>
  <si>
    <t>Total Revenue</t>
  </si>
  <si>
    <t>Housing</t>
  </si>
  <si>
    <t>Dining/Food Services</t>
  </si>
  <si>
    <t>Health Services</t>
  </si>
  <si>
    <t>Auxiliary Enterprise</t>
  </si>
  <si>
    <t>Fall 2018 (Projected)</t>
  </si>
  <si>
    <t># of Degrees Awarded</t>
  </si>
  <si>
    <t># of Degrees Awarded Through Reverse Transfer</t>
  </si>
  <si>
    <t>1st Qtr. Budget (Annualized)</t>
  </si>
  <si>
    <t>Fall 2016</t>
  </si>
  <si>
    <t>100% Online*</t>
  </si>
  <si>
    <t>Complete for all auxiliary enterprises including PPV activity (12XXX) and student activities (13000)</t>
  </si>
  <si>
    <t>Does activity in include a PPV?</t>
  </si>
  <si>
    <t>Auxiliary Enterprises and Student Activity Reserve Balances</t>
  </si>
  <si>
    <t>Accounts Receivable Written Off (Approved by SAO)</t>
  </si>
  <si>
    <t>Total Expenditures, excluding depreciation and interest expense</t>
  </si>
  <si>
    <t>Depreciation</t>
  </si>
  <si>
    <t>Interest Expense</t>
  </si>
  <si>
    <t>Revenues net of Expenditures, Before Transfers</t>
  </si>
  <si>
    <t>Fund Code</t>
  </si>
  <si>
    <t>Parking Transportation</t>
  </si>
  <si>
    <t>Transfers In (Out)</t>
  </si>
  <si>
    <t>Revenues net of Expenditures, After Transfers</t>
  </si>
  <si>
    <t>Unrestricted Fund Balance</t>
  </si>
  <si>
    <r>
      <t xml:space="preserve"> Fund Balance </t>
    </r>
    <r>
      <rPr>
        <i/>
        <sz val="14"/>
        <rFont val="Times New Roman"/>
        <family val="1"/>
      </rPr>
      <t/>
    </r>
  </si>
  <si>
    <t>* Information reported should agree to line 20 on Trend Data Tab</t>
  </si>
  <si>
    <t>FY 2019 Budget Hearing Data Sheet</t>
  </si>
  <si>
    <t>Fall 2017</t>
  </si>
  <si>
    <t>Fall 2019 (Projected)</t>
  </si>
  <si>
    <t>Entering Freshman Class</t>
  </si>
  <si>
    <r>
      <t>FY 2018 (</t>
    </r>
    <r>
      <rPr>
        <b/>
        <sz val="9"/>
        <rFont val="Times New Roman"/>
        <family val="1"/>
      </rPr>
      <t>Projected)</t>
    </r>
  </si>
  <si>
    <t>Access Institutions Only</t>
  </si>
  <si>
    <r>
      <rPr>
        <i/>
        <sz val="12"/>
        <color theme="1"/>
        <rFont val="Times New Roman"/>
        <family val="1"/>
      </rPr>
      <t>Provide Graduation and Retention Rates for the four most recent Cohorts available and</t>
    </r>
    <r>
      <rPr>
        <b/>
        <i/>
        <sz val="12"/>
        <color theme="1"/>
        <rFont val="Times New Roman"/>
        <family val="1"/>
      </rPr>
      <t xml:space="preserve"> </t>
    </r>
    <r>
      <rPr>
        <b/>
        <i/>
        <u/>
        <sz val="12"/>
        <color theme="1"/>
        <rFont val="Times New Roman"/>
        <family val="1"/>
      </rPr>
      <t>indicate the cohorts in the highlighted cells below.</t>
    </r>
  </si>
  <si>
    <t>Percent Change from FY15 to FY18</t>
  </si>
  <si>
    <t>Percent Change from FY17 to FY18</t>
  </si>
  <si>
    <t>The sum of the in-state and out-of-state tuition revenue must agree to the total tuition revenue reported on row 41.</t>
  </si>
  <si>
    <t>Percent Change from 6/30/15 to 6/30/17</t>
  </si>
  <si>
    <t>Percent Change from 6/30/16 to 6/30/17</t>
  </si>
  <si>
    <t>Student Receivables</t>
  </si>
  <si>
    <t>Other Receivables</t>
  </si>
  <si>
    <r>
      <rPr>
        <i/>
        <u/>
        <sz val="10"/>
        <rFont val="Times New Roman"/>
        <family val="1"/>
      </rPr>
      <t>Capital Liability Burden Ratio</t>
    </r>
    <r>
      <rPr>
        <i/>
        <sz val="10"/>
        <rFont val="Times New Roman"/>
        <family val="1"/>
      </rPr>
      <t xml:space="preserve"> = Annual lease payments (principal + interest) divided by total revenues defined as follows ( the denominator of the fraction, total revenues, should include operating revenues and non-operating revenues, excluding capital gifts and grants and special item transfers).  </t>
    </r>
  </si>
  <si>
    <t>Percent Change from                          Fall 14 to Fall 17</t>
  </si>
  <si>
    <t>Percent Change from                          Fall 16 to Fall 17</t>
  </si>
  <si>
    <r>
      <t xml:space="preserve">FY 2018            </t>
    </r>
    <r>
      <rPr>
        <b/>
        <sz val="11"/>
        <rFont val="Times New Roman"/>
        <family val="1"/>
      </rPr>
      <t xml:space="preserve"> (As of Fall 2017)</t>
    </r>
  </si>
  <si>
    <t xml:space="preserve"> Information for Auxiliary Enterprises - For The Period Ended June 30, 2017 (Source AFR, include actuals, GAAP and Capital Ledgers)</t>
  </si>
  <si>
    <t xml:space="preserve">  Total Auxiliary Enterprises</t>
  </si>
  <si>
    <t xml:space="preserve">  Total Student Activities</t>
  </si>
  <si>
    <t xml:space="preserve">Student Activities (Fund 13000): </t>
  </si>
  <si>
    <t>Student Activity Fee</t>
  </si>
  <si>
    <t>% of Undergraduates Receiving HOPE (including Zell)</t>
  </si>
  <si>
    <r>
      <t xml:space="preserve">Complete if your institution has multiple campuses and/or sites.  List </t>
    </r>
    <r>
      <rPr>
        <b/>
        <u/>
        <sz val="16"/>
        <color rgb="FFFF0000"/>
        <rFont val="Times New Roman"/>
        <family val="1"/>
      </rPr>
      <t>all</t>
    </r>
    <r>
      <rPr>
        <sz val="16"/>
        <color rgb="FFFF0000"/>
        <rFont val="Times New Roman"/>
        <family val="1"/>
      </rPr>
      <t xml:space="preserve"> campuses/sites. </t>
    </r>
  </si>
  <si>
    <t>Research Expenditures</t>
  </si>
  <si>
    <t xml:space="preserve">Federal </t>
  </si>
  <si>
    <t>State</t>
  </si>
  <si>
    <t>Private</t>
  </si>
  <si>
    <t>Local</t>
  </si>
  <si>
    <t>Other</t>
  </si>
  <si>
    <t>Source:  PeopleSoft (Using Class Code)</t>
  </si>
  <si>
    <t xml:space="preserve"> Percent Change from FY15 to FY18</t>
  </si>
  <si>
    <t xml:space="preserve"> Percent Change from FY17 to FY18</t>
  </si>
  <si>
    <t>Total Operating Expenditures</t>
  </si>
  <si>
    <t># of Students Purged for Non-Payment (Fall 2016)</t>
  </si>
  <si>
    <t xml:space="preserve">Scholarships and Gap Funding </t>
  </si>
  <si>
    <t># of Students Saved thru Gap Funding (Fall 2016)</t>
  </si>
  <si>
    <r>
      <t xml:space="preserve">Three-Year </t>
    </r>
    <r>
      <rPr>
        <u/>
        <sz val="12"/>
        <color theme="1"/>
        <rFont val="Times New Roman"/>
        <family val="1"/>
      </rPr>
      <t>Graduation/Transfer Rates</t>
    </r>
    <r>
      <rPr>
        <sz val="12"/>
        <color theme="1"/>
        <rFont val="Times New Roman"/>
        <family val="1"/>
      </rPr>
      <t xml:space="preserve">
First-Time Full-Time Freshman</t>
    </r>
  </si>
  <si>
    <t>Need-Based Scholarships</t>
  </si>
  <si>
    <t>Merit-Based Scholarships</t>
  </si>
  <si>
    <t xml:space="preserve">Research Activity </t>
  </si>
  <si>
    <t>Total Research Expenditures
 (Should agree to Line 61 on Trend Data Tab)</t>
  </si>
  <si>
    <t>FY 2018 (Budget)</t>
  </si>
  <si>
    <t>Total Research Awards</t>
  </si>
  <si>
    <t>Provide any other relevant information you deem appropriate that highlights achievements in sponsored research.</t>
  </si>
  <si>
    <r>
      <t xml:space="preserve">Highlight any new </t>
    </r>
    <r>
      <rPr>
        <b/>
        <u/>
        <sz val="13"/>
        <color theme="1"/>
        <rFont val="Times New Roman"/>
        <family val="1"/>
      </rPr>
      <t>significant</t>
    </r>
    <r>
      <rPr>
        <b/>
        <sz val="13"/>
        <color theme="1"/>
        <rFont val="Times New Roman"/>
        <family val="1"/>
      </rPr>
      <t xml:space="preserve"> awards (provide grantor name, purpose, dollar amount, terms, etc.).</t>
    </r>
  </si>
  <si>
    <t>Please report the full award amount in the year awarded only, even if budget spans multiple years.</t>
  </si>
  <si>
    <t>Report scholarships solely based on merit</t>
  </si>
  <si>
    <t xml:space="preserve">Report students that would have been purged </t>
  </si>
  <si>
    <t>Report any scholarship that has a "means test" component</t>
  </si>
  <si>
    <t>The amount may be a subset of the scholarship information provided above.</t>
  </si>
  <si>
    <t>Scholarships and Gap Funding</t>
  </si>
  <si>
    <t xml:space="preserve">Provide  any additional comments you deem appropriate relevant to the data presented above. </t>
  </si>
  <si>
    <t>$ Gap Funding Provided (Fall 2016)</t>
  </si>
  <si>
    <t>$ Gap Funding Provided (Spring 2017)</t>
  </si>
  <si>
    <t>University of West Georgia</t>
  </si>
  <si>
    <t>Carrollton - A</t>
  </si>
  <si>
    <t>Atlanta Area - T</t>
  </si>
  <si>
    <t>Middle Ga - I</t>
  </si>
  <si>
    <r>
      <t>Foreign</t>
    </r>
    <r>
      <rPr>
        <sz val="12"/>
        <color theme="1"/>
        <rFont val="Times New Roman"/>
        <family val="1"/>
      </rPr>
      <t xml:space="preserve"> Stud. Abr.</t>
    </r>
    <r>
      <rPr>
        <sz val="14"/>
        <color theme="1"/>
        <rFont val="Times New Roman"/>
        <family val="1"/>
      </rPr>
      <t xml:space="preserve"> - 9</t>
    </r>
  </si>
  <si>
    <t>North Ga - S</t>
  </si>
  <si>
    <t>n/a</t>
  </si>
  <si>
    <r>
      <t xml:space="preserve">Laura Bush 21st Century Librarian Program.    Supports early career development of new faculty members who are likely to become leaders.  </t>
    </r>
    <r>
      <rPr>
        <b/>
        <sz val="13"/>
        <color rgb="FF002060"/>
        <rFont val="Times New Roman"/>
        <family val="1"/>
      </rPr>
      <t>$386,569</t>
    </r>
    <r>
      <rPr>
        <sz val="13"/>
        <color rgb="FF002060"/>
        <rFont val="Times New Roman"/>
        <family val="1"/>
      </rPr>
      <t xml:space="preserve">  </t>
    </r>
  </si>
  <si>
    <t>For the first quarter of FY2018, our total number of submitted grant proposals is up 63%.</t>
  </si>
  <si>
    <t>NO</t>
  </si>
  <si>
    <t>YES</t>
  </si>
  <si>
    <t>Campus Center</t>
  </si>
  <si>
    <t>Other Auxiliaries</t>
  </si>
  <si>
    <t>Athletic Complex - Stadium/AOB</t>
  </si>
  <si>
    <t>35.2% (37.0% with Zell)</t>
  </si>
  <si>
    <t>Fall 13</t>
  </si>
  <si>
    <t>Fall 14</t>
  </si>
  <si>
    <t>Fall 15</t>
  </si>
  <si>
    <t>Fall 16</t>
  </si>
  <si>
    <t>Fall 08</t>
  </si>
  <si>
    <t>Fall 09</t>
  </si>
  <si>
    <t>Fall 10</t>
  </si>
  <si>
    <t>Fall 11</t>
  </si>
  <si>
    <t>Newnan - E/N</t>
  </si>
  <si>
    <t>FY 2018 categories based on Fall 2017 revenue collections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</si>
</sst>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0"/>
      <name val="MS Sans Serif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i/>
      <sz val="12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i/>
      <sz val="9"/>
      <name val="Times New Roman"/>
      <family val="1"/>
    </font>
    <font>
      <b/>
      <sz val="16"/>
      <color theme="1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b/>
      <sz val="15"/>
      <color theme="0"/>
      <name val="Times New Roman"/>
      <family val="1"/>
    </font>
    <font>
      <sz val="12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u/>
      <sz val="12"/>
      <color theme="1"/>
      <name val="Times New Roman"/>
      <family val="1"/>
    </font>
    <font>
      <sz val="16"/>
      <color rgb="FFFF0000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b/>
      <i/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name val="Times New Roman"/>
      <family val="1"/>
    </font>
    <font>
      <i/>
      <u/>
      <sz val="10"/>
      <name val="Times New Roman"/>
      <family val="1"/>
    </font>
    <font>
      <b/>
      <u/>
      <sz val="16"/>
      <color rgb="FFFF0000"/>
      <name val="Times New Roman"/>
      <family val="1"/>
    </font>
    <font>
      <b/>
      <sz val="18"/>
      <color theme="1"/>
      <name val="Times New Roman"/>
      <family val="1"/>
    </font>
    <font>
      <b/>
      <i/>
      <sz val="13"/>
      <name val="Times New Roman"/>
      <family val="1"/>
    </font>
    <font>
      <b/>
      <sz val="13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13"/>
      <color theme="1"/>
      <name val="Times New Roman"/>
      <family val="1"/>
    </font>
    <font>
      <b/>
      <u/>
      <sz val="13"/>
      <color theme="1"/>
      <name val="Times New Roman"/>
      <family val="1"/>
    </font>
    <font>
      <b/>
      <i/>
      <sz val="14"/>
      <color theme="1"/>
      <name val="Times New Roman"/>
      <family val="1"/>
    </font>
    <font>
      <i/>
      <sz val="14"/>
      <color theme="1"/>
      <name val="Times New Roman"/>
      <family val="1"/>
    </font>
    <font>
      <i/>
      <sz val="13"/>
      <color theme="1"/>
      <name val="Times New Roman"/>
      <family val="1"/>
    </font>
    <font>
      <sz val="15"/>
      <name val="Times New Roman"/>
      <family val="1"/>
    </font>
    <font>
      <sz val="10"/>
      <color theme="1"/>
      <name val="Times New Roman"/>
      <family val="1"/>
    </font>
    <font>
      <sz val="13"/>
      <color rgb="FF002060"/>
      <name val="Times New Roman"/>
      <family val="1"/>
    </font>
    <font>
      <b/>
      <sz val="13"/>
      <color rgb="FF002060"/>
      <name val="Times New Roman"/>
      <family val="1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mediumGray"/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1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7" fillId="0" borderId="0" xfId="0" applyFont="1"/>
    <xf numFmtId="0" fontId="10" fillId="0" borderId="0" xfId="0" applyFont="1"/>
    <xf numFmtId="14" fontId="5" fillId="0" borderId="1" xfId="0" applyNumberFormat="1" applyFont="1" applyBorder="1" applyAlignment="1">
      <alignment horizontal="center" vertical="center" wrapText="1"/>
    </xf>
    <xf numFmtId="0" fontId="12" fillId="0" borderId="0" xfId="0" applyFont="1"/>
    <xf numFmtId="0" fontId="9" fillId="0" borderId="0" xfId="0" applyFont="1"/>
    <xf numFmtId="164" fontId="6" fillId="0" borderId="1" xfId="1" applyNumberFormat="1" applyFont="1" applyBorder="1" applyAlignment="1">
      <alignment horizontal="justify" vertical="center" wrapText="1"/>
    </xf>
    <xf numFmtId="0" fontId="7" fillId="0" borderId="1" xfId="0" applyFont="1" applyBorder="1"/>
    <xf numFmtId="0" fontId="5" fillId="0" borderId="1" xfId="0" applyFont="1" applyBorder="1" applyAlignment="1">
      <alignment horizontal="left" vertical="center" wrapText="1"/>
    </xf>
    <xf numFmtId="164" fontId="6" fillId="2" borderId="1" xfId="1" applyNumberFormat="1" applyFont="1" applyFill="1" applyBorder="1" applyAlignment="1">
      <alignment horizontal="justify" vertical="center" wrapText="1"/>
    </xf>
    <xf numFmtId="0" fontId="15" fillId="0" borderId="0" xfId="0" applyFont="1" applyAlignment="1"/>
    <xf numFmtId="0" fontId="9" fillId="0" borderId="0" xfId="0" applyFont="1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0" fontId="8" fillId="0" borderId="0" xfId="0" applyFont="1"/>
    <xf numFmtId="0" fontId="5" fillId="0" borderId="0" xfId="0" applyFont="1" applyBorder="1" applyAlignment="1">
      <alignment horizontal="left" vertical="center" wrapText="1"/>
    </xf>
    <xf numFmtId="164" fontId="6" fillId="0" borderId="0" xfId="1" applyNumberFormat="1" applyFont="1" applyBorder="1" applyAlignment="1">
      <alignment horizontal="justify" vertical="center" wrapText="1"/>
    </xf>
    <xf numFmtId="164" fontId="6" fillId="0" borderId="0" xfId="1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7" fillId="0" borderId="0" xfId="0" applyFont="1" applyAlignment="1">
      <alignment vertical="center"/>
    </xf>
    <xf numFmtId="0" fontId="20" fillId="0" borderId="1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 wrapText="1"/>
    </xf>
    <xf numFmtId="10" fontId="6" fillId="0" borderId="1" xfId="9" applyNumberFormat="1" applyFont="1" applyBorder="1" applyAlignment="1">
      <alignment horizontal="center" vertical="center" wrapText="1"/>
    </xf>
    <xf numFmtId="165" fontId="6" fillId="0" borderId="1" xfId="10" applyNumberFormat="1" applyFont="1" applyBorder="1" applyAlignment="1">
      <alignment horizontal="justify" vertical="center" wrapText="1"/>
    </xf>
    <xf numFmtId="165" fontId="6" fillId="0" borderId="1" xfId="10" applyNumberFormat="1" applyFont="1" applyBorder="1" applyAlignment="1">
      <alignment horizontal="left" vertical="center" wrapText="1"/>
    </xf>
    <xf numFmtId="10" fontId="5" fillId="0" borderId="1" xfId="9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10" fillId="0" borderId="1" xfId="0" applyFont="1" applyBorder="1"/>
    <xf numFmtId="0" fontId="17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165" fontId="17" fillId="0" borderId="1" xfId="10" applyNumberFormat="1" applyFont="1" applyBorder="1" applyAlignment="1">
      <alignment horizontal="center" vertical="center" wrapText="1"/>
    </xf>
    <xf numFmtId="165" fontId="10" fillId="0" borderId="1" xfId="10" applyNumberFormat="1" applyFont="1" applyBorder="1"/>
    <xf numFmtId="164" fontId="6" fillId="0" borderId="1" xfId="1" applyNumberFormat="1" applyFont="1" applyFill="1" applyBorder="1" applyAlignment="1">
      <alignment horizontal="justify" vertical="center" wrapText="1"/>
    </xf>
    <xf numFmtId="166" fontId="6" fillId="0" borderId="1" xfId="1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0" fillId="0" borderId="0" xfId="0" applyFont="1" applyBorder="1"/>
    <xf numFmtId="0" fontId="10" fillId="0" borderId="1" xfId="0" applyFont="1" applyBorder="1" applyAlignment="1"/>
    <xf numFmtId="0" fontId="9" fillId="0" borderId="1" xfId="0" applyFont="1" applyBorder="1" applyAlignment="1"/>
    <xf numFmtId="0" fontId="17" fillId="0" borderId="1" xfId="0" applyFont="1" applyBorder="1" applyAlignment="1">
      <alignment horizont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5" xfId="0" applyFont="1" applyBorder="1"/>
    <xf numFmtId="0" fontId="15" fillId="0" borderId="0" xfId="0" applyFont="1" applyAlignment="1">
      <alignment horizontal="center"/>
    </xf>
    <xf numFmtId="166" fontId="6" fillId="0" borderId="1" xfId="9" applyNumberFormat="1" applyFont="1" applyBorder="1" applyAlignment="1">
      <alignment horizontal="center" vertical="center" wrapText="1"/>
    </xf>
    <xf numFmtId="166" fontId="6" fillId="0" borderId="1" xfId="9" applyNumberFormat="1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justify" vertical="center" wrapText="1"/>
    </xf>
    <xf numFmtId="164" fontId="9" fillId="0" borderId="1" xfId="1" applyNumberFormat="1" applyFont="1" applyBorder="1" applyAlignment="1"/>
    <xf numFmtId="164" fontId="10" fillId="0" borderId="1" xfId="1" applyNumberFormat="1" applyFont="1" applyBorder="1" applyAlignment="1"/>
    <xf numFmtId="164" fontId="10" fillId="0" borderId="1" xfId="1" applyNumberFormat="1" applyFont="1" applyBorder="1"/>
    <xf numFmtId="164" fontId="17" fillId="0" borderId="1" xfId="1" applyNumberFormat="1" applyFont="1" applyBorder="1" applyAlignment="1">
      <alignment horizontal="center" vertical="center" wrapText="1"/>
    </xf>
    <xf numFmtId="43" fontId="6" fillId="0" borderId="1" xfId="10" applyNumberFormat="1" applyFont="1" applyBorder="1" applyAlignment="1">
      <alignment horizontal="center" vertical="center" wrapText="1"/>
    </xf>
    <xf numFmtId="43" fontId="6" fillId="0" borderId="1" xfId="10" applyNumberFormat="1" applyFont="1" applyBorder="1" applyAlignment="1">
      <alignment horizontal="justify" vertical="center" wrapText="1"/>
    </xf>
    <xf numFmtId="44" fontId="6" fillId="0" borderId="1" xfId="1" applyNumberFormat="1" applyFont="1" applyBorder="1" applyAlignment="1">
      <alignment horizontal="right" vertical="center" wrapText="1"/>
    </xf>
    <xf numFmtId="164" fontId="9" fillId="0" borderId="1" xfId="1" applyNumberFormat="1" applyFont="1" applyBorder="1"/>
    <xf numFmtId="0" fontId="17" fillId="0" borderId="1" xfId="0" applyFont="1" applyBorder="1" applyAlignment="1">
      <alignment horizontal="left" wrapText="1"/>
    </xf>
    <xf numFmtId="0" fontId="25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left" inden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vertical="center" wrapText="1"/>
    </xf>
    <xf numFmtId="0" fontId="34" fillId="0" borderId="1" xfId="0" applyFont="1" applyBorder="1" applyAlignment="1">
      <alignment horizontal="center" vertical="center" wrapText="1"/>
    </xf>
    <xf numFmtId="14" fontId="35" fillId="0" borderId="1" xfId="0" applyNumberFormat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left" indent="1"/>
    </xf>
    <xf numFmtId="164" fontId="36" fillId="0" borderId="1" xfId="1" applyNumberFormat="1" applyFont="1" applyBorder="1"/>
    <xf numFmtId="10" fontId="37" fillId="0" borderId="1" xfId="9" applyNumberFormat="1" applyFont="1" applyBorder="1" applyAlignment="1">
      <alignment horizontal="center" vertical="center" wrapText="1"/>
    </xf>
    <xf numFmtId="0" fontId="38" fillId="0" borderId="1" xfId="0" applyFont="1" applyBorder="1" applyAlignment="1">
      <alignment wrapText="1"/>
    </xf>
    <xf numFmtId="164" fontId="38" fillId="0" borderId="1" xfId="1" applyNumberFormat="1" applyFont="1" applyBorder="1"/>
    <xf numFmtId="10" fontId="35" fillId="0" borderId="1" xfId="9" applyNumberFormat="1" applyFont="1" applyBorder="1" applyAlignment="1">
      <alignment horizontal="center" vertical="center" wrapText="1"/>
    </xf>
    <xf numFmtId="0" fontId="36" fillId="0" borderId="0" xfId="0" applyFont="1"/>
    <xf numFmtId="0" fontId="36" fillId="0" borderId="0" xfId="0" applyFont="1" applyBorder="1" applyAlignment="1">
      <alignment horizontal="left" indent="1"/>
    </xf>
    <xf numFmtId="164" fontId="36" fillId="0" borderId="0" xfId="1" applyNumberFormat="1" applyFont="1" applyBorder="1"/>
    <xf numFmtId="10" fontId="37" fillId="0" borderId="0" xfId="9" applyNumberFormat="1" applyFont="1" applyBorder="1" applyAlignment="1">
      <alignment horizontal="center" vertical="center" wrapText="1"/>
    </xf>
    <xf numFmtId="0" fontId="40" fillId="0" borderId="5" xfId="0" applyFont="1" applyBorder="1"/>
    <xf numFmtId="165" fontId="41" fillId="0" borderId="6" xfId="10" applyNumberFormat="1" applyFont="1" applyBorder="1"/>
    <xf numFmtId="0" fontId="38" fillId="0" borderId="0" xfId="0" applyFont="1" applyBorder="1" applyAlignment="1">
      <alignment wrapText="1"/>
    </xf>
    <xf numFmtId="164" fontId="38" fillId="0" borderId="0" xfId="1" applyNumberFormat="1" applyFont="1" applyBorder="1"/>
    <xf numFmtId="10" fontId="35" fillId="0" borderId="0" xfId="9" applyNumberFormat="1" applyFont="1" applyBorder="1" applyAlignment="1">
      <alignment horizontal="center" vertical="center" wrapText="1"/>
    </xf>
    <xf numFmtId="164" fontId="42" fillId="0" borderId="0" xfId="1" applyNumberFormat="1" applyFont="1" applyBorder="1"/>
    <xf numFmtId="0" fontId="36" fillId="0" borderId="1" xfId="0" applyFont="1" applyBorder="1"/>
    <xf numFmtId="0" fontId="36" fillId="0" borderId="0" xfId="0" applyFont="1" applyBorder="1"/>
    <xf numFmtId="44" fontId="36" fillId="0" borderId="0" xfId="1" applyFont="1" applyBorder="1"/>
    <xf numFmtId="164" fontId="37" fillId="0" borderId="0" xfId="1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9" fillId="0" borderId="0" xfId="0" applyFont="1"/>
    <xf numFmtId="0" fontId="12" fillId="0" borderId="0" xfId="0" applyFont="1" applyAlignment="1">
      <alignment vertical="center" wrapText="1"/>
    </xf>
    <xf numFmtId="0" fontId="12" fillId="0" borderId="0" xfId="0" applyFont="1" applyAlignment="1"/>
    <xf numFmtId="0" fontId="12" fillId="0" borderId="0" xfId="0" applyFont="1" applyAlignment="1">
      <alignment horizontal="center"/>
    </xf>
    <xf numFmtId="0" fontId="19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166" fontId="7" fillId="0" borderId="1" xfId="9" applyNumberFormat="1" applyFont="1" applyBorder="1" applyAlignment="1">
      <alignment horizontal="center" vertical="center"/>
    </xf>
    <xf numFmtId="0" fontId="10" fillId="0" borderId="0" xfId="0" applyFont="1"/>
    <xf numFmtId="0" fontId="1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9" fillId="0" borderId="1" xfId="0" applyFont="1" applyBorder="1" applyAlignment="1">
      <alignment vertical="center"/>
    </xf>
    <xf numFmtId="165" fontId="7" fillId="0" borderId="1" xfId="10" applyNumberFormat="1" applyFont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166" fontId="7" fillId="0" borderId="1" xfId="9" applyNumberFormat="1" applyFont="1" applyBorder="1" applyAlignment="1">
      <alignment vertical="center"/>
    </xf>
    <xf numFmtId="164" fontId="7" fillId="0" borderId="0" xfId="1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164" fontId="7" fillId="0" borderId="1" xfId="1" applyNumberFormat="1" applyFont="1" applyBorder="1" applyAlignment="1">
      <alignment vertical="center"/>
    </xf>
    <xf numFmtId="10" fontId="7" fillId="0" borderId="1" xfId="9" applyNumberFormat="1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164" fontId="8" fillId="0" borderId="1" xfId="1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10" fontId="44" fillId="0" borderId="0" xfId="9" applyNumberFormat="1" applyFont="1" applyAlignment="1">
      <alignment vertical="center"/>
    </xf>
    <xf numFmtId="0" fontId="12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44" fillId="0" borderId="0" xfId="0" applyFont="1" applyAlignment="1">
      <alignment vertical="top"/>
    </xf>
    <xf numFmtId="0" fontId="15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25" fillId="0" borderId="1" xfId="1" applyNumberFormat="1" applyFont="1" applyBorder="1" applyAlignment="1">
      <alignment vertical="center" wrapText="1"/>
    </xf>
    <xf numFmtId="164" fontId="25" fillId="0" borderId="1" xfId="1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44" fillId="0" borderId="0" xfId="0" applyFont="1"/>
    <xf numFmtId="10" fontId="35" fillId="0" borderId="1" xfId="9" applyNumberFormat="1" applyFont="1" applyBorder="1" applyAlignment="1">
      <alignment vertical="center" wrapText="1"/>
    </xf>
    <xf numFmtId="0" fontId="38" fillId="0" borderId="1" xfId="0" applyFont="1" applyBorder="1" applyAlignment="1">
      <alignment vertical="center" wrapText="1"/>
    </xf>
    <xf numFmtId="164" fontId="38" fillId="0" borderId="1" xfId="1" applyNumberFormat="1" applyFont="1" applyBorder="1" applyAlignment="1">
      <alignment vertical="center"/>
    </xf>
    <xf numFmtId="165" fontId="19" fillId="0" borderId="1" xfId="10" applyNumberFormat="1" applyFont="1" applyFill="1" applyBorder="1" applyAlignment="1">
      <alignment vertical="center"/>
    </xf>
    <xf numFmtId="165" fontId="12" fillId="0" borderId="1" xfId="10" applyNumberFormat="1" applyFont="1" applyFill="1" applyBorder="1" applyAlignment="1">
      <alignment vertical="center"/>
    </xf>
    <xf numFmtId="164" fontId="36" fillId="0" borderId="1" xfId="1" applyNumberFormat="1" applyFont="1" applyFill="1" applyBorder="1"/>
    <xf numFmtId="166" fontId="7" fillId="0" borderId="1" xfId="9" applyNumberFormat="1" applyFont="1" applyBorder="1" applyAlignment="1">
      <alignment horizontal="right" vertical="center" wrapText="1"/>
    </xf>
    <xf numFmtId="10" fontId="6" fillId="0" borderId="1" xfId="1" applyNumberFormat="1" applyFont="1" applyBorder="1" applyAlignment="1">
      <alignment horizontal="right" vertical="center" wrapText="1"/>
    </xf>
    <xf numFmtId="0" fontId="6" fillId="0" borderId="1" xfId="0" applyFont="1" applyFill="1" applyBorder="1" applyAlignment="1">
      <alignment horizontal="justify" vertical="center" wrapText="1"/>
    </xf>
    <xf numFmtId="10" fontId="6" fillId="0" borderId="1" xfId="9" applyNumberFormat="1" applyFont="1" applyFill="1" applyBorder="1" applyAlignment="1">
      <alignment horizontal="right" vertical="center" wrapText="1"/>
    </xf>
    <xf numFmtId="165" fontId="6" fillId="0" borderId="1" xfId="10" applyNumberFormat="1" applyFont="1" applyFill="1" applyBorder="1" applyAlignment="1">
      <alignment horizontal="left" vertical="center" wrapText="1"/>
    </xf>
    <xf numFmtId="165" fontId="6" fillId="0" borderId="1" xfId="10" applyNumberFormat="1" applyFont="1" applyFill="1" applyBorder="1" applyAlignment="1">
      <alignment horizontal="justify" vertical="center" wrapText="1"/>
    </xf>
    <xf numFmtId="166" fontId="6" fillId="0" borderId="1" xfId="9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165" fontId="17" fillId="0" borderId="1" xfId="10" applyNumberFormat="1" applyFont="1" applyFill="1" applyBorder="1" applyAlignment="1">
      <alignment horizontal="center" vertical="center" wrapText="1"/>
    </xf>
    <xf numFmtId="165" fontId="10" fillId="0" borderId="1" xfId="10" applyNumberFormat="1" applyFont="1" applyFill="1" applyBorder="1"/>
    <xf numFmtId="0" fontId="7" fillId="4" borderId="1" xfId="0" applyFont="1" applyFill="1" applyBorder="1" applyAlignment="1">
      <alignment horizontal="center" vertical="center"/>
    </xf>
    <xf numFmtId="165" fontId="36" fillId="0" borderId="1" xfId="10" applyNumberFormat="1" applyFont="1" applyFill="1" applyBorder="1"/>
    <xf numFmtId="5" fontId="36" fillId="0" borderId="1" xfId="1" applyNumberFormat="1" applyFont="1" applyFill="1" applyBorder="1"/>
    <xf numFmtId="165" fontId="7" fillId="0" borderId="1" xfId="10" applyNumberFormat="1" applyFont="1" applyBorder="1" applyAlignment="1">
      <alignment horizontal="center" vertical="center"/>
    </xf>
    <xf numFmtId="165" fontId="47" fillId="0" borderId="1" xfId="10" applyNumberFormat="1" applyFont="1" applyFill="1" applyBorder="1" applyAlignment="1">
      <alignment vertical="center"/>
    </xf>
    <xf numFmtId="166" fontId="7" fillId="0" borderId="1" xfId="9" applyNumberFormat="1" applyFont="1" applyFill="1" applyBorder="1" applyAlignment="1">
      <alignment vertical="center"/>
    </xf>
    <xf numFmtId="6" fontId="36" fillId="0" borderId="1" xfId="1" applyNumberFormat="1" applyFont="1" applyFill="1" applyBorder="1"/>
    <xf numFmtId="0" fontId="19" fillId="0" borderId="0" xfId="0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164" fontId="6" fillId="5" borderId="5" xfId="1" applyNumberFormat="1" applyFont="1" applyFill="1" applyBorder="1" applyAlignment="1">
      <alignment horizontal="center" vertical="center" wrapText="1"/>
    </xf>
    <xf numFmtId="164" fontId="6" fillId="5" borderId="7" xfId="1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/>
    </xf>
    <xf numFmtId="164" fontId="6" fillId="0" borderId="6" xfId="1" applyNumberFormat="1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44" fillId="0" borderId="0" xfId="0" applyFont="1" applyAlignment="1">
      <alignment vertical="top" wrapText="1"/>
    </xf>
    <xf numFmtId="0" fontId="18" fillId="3" borderId="11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164" fontId="6" fillId="0" borderId="5" xfId="1" applyNumberFormat="1" applyFont="1" applyFill="1" applyBorder="1" applyAlignment="1">
      <alignment horizontal="center" vertical="center" wrapText="1"/>
    </xf>
    <xf numFmtId="164" fontId="6" fillId="0" borderId="6" xfId="1" applyNumberFormat="1" applyFont="1" applyFill="1" applyBorder="1" applyAlignment="1">
      <alignment horizontal="center" vertical="center" wrapText="1"/>
    </xf>
    <xf numFmtId="164" fontId="6" fillId="0" borderId="7" xfId="1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5" fillId="0" borderId="0" xfId="0" applyFont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49" fontId="9" fillId="0" borderId="4" xfId="0" applyNumberFormat="1" applyFont="1" applyBorder="1" applyAlignment="1">
      <alignment horizontal="center"/>
    </xf>
    <xf numFmtId="0" fontId="9" fillId="0" borderId="4" xfId="0" applyNumberFormat="1" applyFont="1" applyBorder="1" applyAlignment="1">
      <alignment horizontal="center"/>
    </xf>
    <xf numFmtId="0" fontId="18" fillId="3" borderId="10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164" fontId="37" fillId="0" borderId="5" xfId="1" applyNumberFormat="1" applyFont="1" applyFill="1" applyBorder="1" applyAlignment="1">
      <alignment horizontal="left" vertical="top" wrapText="1"/>
    </xf>
    <xf numFmtId="164" fontId="37" fillId="0" borderId="6" xfId="1" applyNumberFormat="1" applyFont="1" applyFill="1" applyBorder="1" applyAlignment="1">
      <alignment horizontal="left" vertical="top" wrapText="1"/>
    </xf>
    <xf numFmtId="164" fontId="37" fillId="0" borderId="7" xfId="1" applyNumberFormat="1" applyFont="1" applyFill="1" applyBorder="1" applyAlignment="1">
      <alignment horizontal="left" vertical="top" wrapText="1"/>
    </xf>
    <xf numFmtId="164" fontId="37" fillId="0" borderId="5" xfId="1" applyNumberFormat="1" applyFont="1" applyFill="1" applyBorder="1" applyAlignment="1">
      <alignment horizontal="left" vertical="center" wrapText="1"/>
    </xf>
    <xf numFmtId="164" fontId="37" fillId="0" borderId="6" xfId="1" applyNumberFormat="1" applyFont="1" applyFill="1" applyBorder="1" applyAlignment="1">
      <alignment horizontal="left" vertical="center" wrapText="1"/>
    </xf>
    <xf numFmtId="164" fontId="37" fillId="0" borderId="7" xfId="1" applyNumberFormat="1" applyFont="1" applyFill="1" applyBorder="1" applyAlignment="1">
      <alignment horizontal="left" vertical="center" wrapText="1"/>
    </xf>
    <xf numFmtId="0" fontId="18" fillId="3" borderId="13" xfId="0" applyFont="1" applyFill="1" applyBorder="1" applyAlignment="1">
      <alignment horizontal="center" vertical="center"/>
    </xf>
    <xf numFmtId="0" fontId="18" fillId="3" borderId="14" xfId="0" applyFont="1" applyFill="1" applyBorder="1" applyAlignment="1">
      <alignment horizontal="center" vertical="center"/>
    </xf>
    <xf numFmtId="0" fontId="18" fillId="3" borderId="15" xfId="0" applyFont="1" applyFill="1" applyBorder="1" applyAlignment="1">
      <alignment horizontal="center" vertical="center"/>
    </xf>
    <xf numFmtId="0" fontId="36" fillId="0" borderId="5" xfId="0" applyFont="1" applyBorder="1" applyAlignment="1">
      <alignment horizontal="left"/>
    </xf>
    <xf numFmtId="0" fontId="36" fillId="0" borderId="6" xfId="0" applyFont="1" applyBorder="1" applyAlignment="1">
      <alignment horizontal="left"/>
    </xf>
    <xf numFmtId="0" fontId="36" fillId="0" borderId="7" xfId="0" applyFont="1" applyBorder="1" applyAlignment="1">
      <alignment horizontal="left"/>
    </xf>
    <xf numFmtId="0" fontId="43" fillId="0" borderId="5" xfId="0" applyFont="1" applyFill="1" applyBorder="1" applyAlignment="1">
      <alignment horizontal="center"/>
    </xf>
    <xf numFmtId="0" fontId="43" fillId="0" borderId="6" xfId="0" applyFont="1" applyFill="1" applyBorder="1" applyAlignment="1">
      <alignment horizontal="center"/>
    </xf>
    <xf numFmtId="0" fontId="43" fillId="0" borderId="7" xfId="0" applyFont="1" applyFill="1" applyBorder="1" applyAlignment="1">
      <alignment horizontal="center"/>
    </xf>
    <xf numFmtId="0" fontId="45" fillId="0" borderId="5" xfId="0" applyFont="1" applyBorder="1" applyAlignment="1">
      <alignment horizontal="center"/>
    </xf>
    <xf numFmtId="0" fontId="45" fillId="0" borderId="6" xfId="0" applyFont="1" applyBorder="1" applyAlignment="1">
      <alignment horizontal="center"/>
    </xf>
    <xf numFmtId="0" fontId="45" fillId="0" borderId="7" xfId="0" applyFont="1" applyBorder="1" applyAlignment="1">
      <alignment horizontal="center"/>
    </xf>
    <xf numFmtId="0" fontId="38" fillId="0" borderId="5" xfId="0" applyFont="1" applyBorder="1" applyAlignment="1">
      <alignment horizontal="left"/>
    </xf>
    <xf numFmtId="0" fontId="38" fillId="0" borderId="6" xfId="0" applyFont="1" applyBorder="1" applyAlignment="1">
      <alignment horizontal="left"/>
    </xf>
    <xf numFmtId="0" fontId="38" fillId="0" borderId="7" xfId="0" applyFont="1" applyBorder="1" applyAlignment="1">
      <alignment horizontal="left"/>
    </xf>
    <xf numFmtId="0" fontId="36" fillId="0" borderId="5" xfId="0" applyFont="1" applyBorder="1" applyAlignment="1">
      <alignment horizontal="center"/>
    </xf>
    <xf numFmtId="0" fontId="36" fillId="0" borderId="6" xfId="0" applyFont="1" applyBorder="1" applyAlignment="1">
      <alignment horizontal="center"/>
    </xf>
    <xf numFmtId="0" fontId="36" fillId="0" borderId="7" xfId="0" applyFont="1" applyBorder="1" applyAlignment="1">
      <alignment horizont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</cellXfs>
  <cellStyles count="11">
    <cellStyle name="Comma" xfId="10" builtinId="3"/>
    <cellStyle name="Comma 2" xfId="6"/>
    <cellStyle name="Currency" xfId="1" builtinId="4"/>
    <cellStyle name="Currency 10" xfId="7"/>
    <cellStyle name="Currency 2" xfId="2"/>
    <cellStyle name="Currency 2 2" xfId="5"/>
    <cellStyle name="Currency 27" xfId="8"/>
    <cellStyle name="Normal" xfId="0" builtinId="0"/>
    <cellStyle name="Normal 2" xfId="3"/>
    <cellStyle name="Normal 3" xfId="4"/>
    <cellStyle name="Percent" xfId="9" builtinId="5"/>
  </cellStyles>
  <dxfs count="0"/>
  <tableStyles count="0" defaultTableStyle="TableStyleMedium2" defaultPivotStyle="PivotStyleLight16"/>
  <colors>
    <mruColors>
      <color rgb="FF0416C6"/>
      <color rgb="FFB01C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B128"/>
  <sheetViews>
    <sheetView tabSelected="1" topLeftCell="A31" zoomScaleNormal="100" workbookViewId="0">
      <selection activeCell="E46" sqref="E46:E47"/>
    </sheetView>
  </sheetViews>
  <sheetFormatPr defaultColWidth="8.85546875" defaultRowHeight="15.75" x14ac:dyDescent="0.25"/>
  <cols>
    <col min="1" max="1" width="51.5703125" style="22" customWidth="1"/>
    <col min="2" max="3" width="16" style="22" customWidth="1"/>
    <col min="4" max="4" width="17.140625" style="22" customWidth="1"/>
    <col min="5" max="5" width="16.85546875" style="22" customWidth="1"/>
    <col min="6" max="6" width="16.28515625" style="22" customWidth="1"/>
    <col min="7" max="7" width="16" style="22" customWidth="1"/>
    <col min="8" max="8" width="15.85546875" style="98" bestFit="1" customWidth="1"/>
    <col min="9" max="9" width="25.7109375" style="116" customWidth="1"/>
    <col min="10" max="10" width="8.85546875" style="98"/>
    <col min="11" max="16384" width="8.85546875" style="22"/>
  </cols>
  <sheetData>
    <row r="1" spans="1:28" s="13" customFormat="1" ht="22.5" x14ac:dyDescent="0.25">
      <c r="A1" s="161" t="s">
        <v>126</v>
      </c>
      <c r="B1" s="161"/>
      <c r="C1" s="161"/>
      <c r="D1" s="161"/>
      <c r="E1" s="161"/>
      <c r="F1" s="161"/>
      <c r="G1" s="161"/>
      <c r="H1" s="89"/>
      <c r="I1" s="115"/>
      <c r="J1" s="89"/>
    </row>
    <row r="2" spans="1:28" s="89" customFormat="1" x14ac:dyDescent="0.25">
      <c r="I2" s="115"/>
    </row>
    <row r="3" spans="1:28" s="13" customFormat="1" ht="18.75" x14ac:dyDescent="0.25">
      <c r="A3" s="13" t="s">
        <v>14</v>
      </c>
      <c r="B3" s="162" t="s">
        <v>182</v>
      </c>
      <c r="C3" s="162"/>
      <c r="D3" s="162"/>
      <c r="H3" s="89"/>
      <c r="I3" s="115"/>
      <c r="J3" s="89"/>
    </row>
    <row r="4" spans="1:28" s="99" customFormat="1" ht="19.5" x14ac:dyDescent="0.25">
      <c r="A4" s="154" t="s">
        <v>3</v>
      </c>
      <c r="B4" s="155"/>
      <c r="C4" s="155"/>
      <c r="D4" s="155"/>
      <c r="E4" s="155"/>
      <c r="F4" s="155"/>
      <c r="G4" s="155"/>
      <c r="H4" s="98"/>
      <c r="I4" s="116"/>
      <c r="J4" s="98"/>
    </row>
    <row r="5" spans="1:28" s="99" customFormat="1" ht="31.5" x14ac:dyDescent="0.25">
      <c r="A5" s="1"/>
      <c r="B5" s="1" t="s">
        <v>41</v>
      </c>
      <c r="C5" s="1" t="s">
        <v>76</v>
      </c>
      <c r="D5" s="1" t="s">
        <v>109</v>
      </c>
      <c r="E5" s="1" t="s">
        <v>127</v>
      </c>
      <c r="F5" s="1" t="s">
        <v>105</v>
      </c>
      <c r="G5" s="1" t="s">
        <v>128</v>
      </c>
      <c r="H5" s="98"/>
      <c r="I5" s="116"/>
      <c r="J5" s="98"/>
    </row>
    <row r="6" spans="1:28" s="99" customFormat="1" ht="16.899999999999999" customHeight="1" x14ac:dyDescent="0.25">
      <c r="A6" s="10" t="s">
        <v>0</v>
      </c>
      <c r="B6" s="27">
        <v>12206</v>
      </c>
      <c r="C6" s="26">
        <v>12834</v>
      </c>
      <c r="D6" s="26">
        <v>13308</v>
      </c>
      <c r="E6" s="26">
        <v>13520</v>
      </c>
      <c r="F6" s="136">
        <v>13650</v>
      </c>
      <c r="G6" s="136">
        <v>13801</v>
      </c>
      <c r="H6" s="98"/>
      <c r="I6" s="116"/>
      <c r="J6" s="98"/>
    </row>
    <row r="7" spans="1:28" s="99" customFormat="1" ht="16.899999999999999" customHeight="1" x14ac:dyDescent="0.25">
      <c r="A7" s="29" t="s">
        <v>47</v>
      </c>
      <c r="B7" s="23"/>
      <c r="C7" s="51">
        <f>+(C6-B6)/B6</f>
        <v>5.1450106504997539E-2</v>
      </c>
      <c r="D7" s="51">
        <f>+(D6-C6)/C6</f>
        <v>3.6933146330060777E-2</v>
      </c>
      <c r="E7" s="51">
        <f>+(E6-D6)/D6</f>
        <v>1.5930267508265705E-2</v>
      </c>
      <c r="F7" s="137">
        <f>+(F6-E6)/E6</f>
        <v>9.6153846153846159E-3</v>
      </c>
      <c r="G7" s="137">
        <f>+(G6-F6)/F6</f>
        <v>1.1062271062271062E-2</v>
      </c>
      <c r="H7" s="98"/>
      <c r="I7" s="116"/>
      <c r="J7" s="9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</row>
    <row r="8" spans="1:28" s="99" customFormat="1" ht="16.899999999999999" customHeight="1" x14ac:dyDescent="0.25">
      <c r="A8" s="10" t="s">
        <v>1</v>
      </c>
      <c r="B8" s="27">
        <v>11077</v>
      </c>
      <c r="C8" s="26">
        <v>11530</v>
      </c>
      <c r="D8" s="26">
        <v>11877</v>
      </c>
      <c r="E8" s="26">
        <v>11940</v>
      </c>
      <c r="F8" s="136">
        <v>12054</v>
      </c>
      <c r="G8" s="136">
        <v>12187</v>
      </c>
      <c r="H8" s="98"/>
      <c r="I8" s="116"/>
      <c r="J8" s="9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</row>
    <row r="9" spans="1:28" s="99" customFormat="1" ht="16.899999999999999" customHeight="1" x14ac:dyDescent="0.25">
      <c r="A9" s="30" t="s">
        <v>2</v>
      </c>
      <c r="B9" s="10"/>
      <c r="C9" s="51">
        <f>+(C8-B8)/B8</f>
        <v>4.0895549336462944E-2</v>
      </c>
      <c r="D9" s="51">
        <f>+(D8-C8)/C8</f>
        <v>3.0095403295750216E-2</v>
      </c>
      <c r="E9" s="51">
        <f>+(E8-D8)/D8</f>
        <v>5.3043697903510986E-3</v>
      </c>
      <c r="F9" s="52">
        <f>+(F8-E8)/E8</f>
        <v>9.5477386934673374E-3</v>
      </c>
      <c r="G9" s="52">
        <f>+(G8-F8)/F8</f>
        <v>1.1033681765389082E-2</v>
      </c>
      <c r="H9" s="98"/>
      <c r="I9" s="116"/>
      <c r="J9" s="9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</row>
    <row r="10" spans="1:28" s="99" customFormat="1" ht="16.899999999999999" customHeight="1" x14ac:dyDescent="0.25">
      <c r="A10" s="10" t="s">
        <v>16</v>
      </c>
      <c r="B10" s="15">
        <f>+B39/B8</f>
        <v>4301.8786675092533</v>
      </c>
      <c r="C10" s="15">
        <f>+C39/C8</f>
        <v>4286.3434518647009</v>
      </c>
      <c r="D10" s="15">
        <f>+D39/D8</f>
        <v>4444.1540793129579</v>
      </c>
      <c r="E10" s="15">
        <f>+E39/E8</f>
        <v>4946.6827470686767</v>
      </c>
      <c r="F10" s="11"/>
      <c r="G10" s="11"/>
      <c r="H10" s="98"/>
      <c r="I10" s="116"/>
      <c r="J10" s="98"/>
      <c r="L10" s="14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</row>
    <row r="11" spans="1:28" s="99" customFormat="1" ht="18.75" x14ac:dyDescent="0.25">
      <c r="A11" s="17"/>
      <c r="B11" s="17"/>
      <c r="C11" s="18"/>
      <c r="D11" s="19"/>
      <c r="E11" s="19"/>
      <c r="F11" s="163"/>
      <c r="G11" s="163"/>
      <c r="H11" s="98"/>
      <c r="I11" s="116"/>
      <c r="J11" s="98"/>
      <c r="L11" s="14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</row>
    <row r="12" spans="1:28" s="99" customFormat="1" ht="16.899999999999999" customHeight="1" x14ac:dyDescent="0.25">
      <c r="A12" s="10" t="s">
        <v>44</v>
      </c>
      <c r="B12" s="27">
        <v>10249</v>
      </c>
      <c r="C12" s="27">
        <v>10753</v>
      </c>
      <c r="D12" s="27">
        <v>11155</v>
      </c>
      <c r="E12" s="27">
        <v>11229</v>
      </c>
      <c r="F12" s="135">
        <v>11323</v>
      </c>
      <c r="G12" s="135">
        <v>11418</v>
      </c>
      <c r="H12" s="98"/>
      <c r="I12" s="116"/>
      <c r="J12" s="98"/>
      <c r="L12" s="14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</row>
    <row r="13" spans="1:28" s="99" customFormat="1" ht="16.899999999999999" customHeight="1" x14ac:dyDescent="0.25">
      <c r="A13" s="10" t="s">
        <v>42</v>
      </c>
      <c r="B13" s="27">
        <v>1957</v>
      </c>
      <c r="C13" s="27">
        <v>2081</v>
      </c>
      <c r="D13" s="27">
        <v>2153</v>
      </c>
      <c r="E13" s="27">
        <v>2291</v>
      </c>
      <c r="F13" s="135">
        <v>2383</v>
      </c>
      <c r="G13" s="135">
        <v>2478</v>
      </c>
      <c r="H13" s="98"/>
      <c r="I13" s="116"/>
      <c r="J13" s="98"/>
      <c r="L13" s="14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</row>
    <row r="14" spans="1:28" s="99" customFormat="1" ht="16.149999999999999" customHeight="1" x14ac:dyDescent="0.25">
      <c r="A14" s="152" t="s">
        <v>43</v>
      </c>
      <c r="B14" s="153"/>
      <c r="C14" s="153"/>
      <c r="D14" s="153"/>
      <c r="E14" s="153"/>
      <c r="F14" s="153"/>
      <c r="G14" s="164"/>
      <c r="H14" s="98"/>
      <c r="I14" s="116"/>
      <c r="J14" s="98"/>
      <c r="L14" s="14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</row>
    <row r="15" spans="1:28" s="99" customFormat="1" ht="16.899999999999999" customHeight="1" x14ac:dyDescent="0.25">
      <c r="A15" s="10" t="s">
        <v>129</v>
      </c>
      <c r="B15" s="27">
        <v>2091</v>
      </c>
      <c r="C15" s="27">
        <v>2284</v>
      </c>
      <c r="D15" s="27">
        <v>2340</v>
      </c>
      <c r="E15" s="27">
        <v>2175</v>
      </c>
      <c r="F15" s="27">
        <v>2192</v>
      </c>
      <c r="G15" s="27">
        <v>2172</v>
      </c>
      <c r="H15" s="98"/>
      <c r="I15" s="116"/>
      <c r="J15" s="98"/>
      <c r="L15" s="14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</row>
    <row r="16" spans="1:28" s="99" customFormat="1" ht="16.899999999999999" customHeight="1" x14ac:dyDescent="0.25">
      <c r="A16" s="10" t="s">
        <v>85</v>
      </c>
      <c r="B16" s="27">
        <v>492</v>
      </c>
      <c r="C16" s="27">
        <v>449</v>
      </c>
      <c r="D16" s="27">
        <v>416</v>
      </c>
      <c r="E16" s="135">
        <v>719</v>
      </c>
      <c r="F16" s="135">
        <v>740</v>
      </c>
      <c r="G16" s="135">
        <v>800</v>
      </c>
      <c r="H16" s="98"/>
      <c r="I16" s="116"/>
      <c r="J16" s="98"/>
      <c r="L16" s="14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</row>
    <row r="17" spans="1:28" s="99" customFormat="1" ht="16.899999999999999" customHeight="1" x14ac:dyDescent="0.25">
      <c r="A17" s="10" t="s">
        <v>86</v>
      </c>
      <c r="B17" s="27">
        <v>172</v>
      </c>
      <c r="C17" s="27">
        <v>193</v>
      </c>
      <c r="D17" s="27">
        <v>168</v>
      </c>
      <c r="E17" s="135">
        <v>100</v>
      </c>
      <c r="F17" s="135">
        <v>110</v>
      </c>
      <c r="G17" s="135">
        <v>130</v>
      </c>
      <c r="H17" s="98"/>
      <c r="I17" s="116"/>
      <c r="J17" s="9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</row>
    <row r="18" spans="1:28" s="99" customFormat="1" ht="16.899999999999999" customHeight="1" x14ac:dyDescent="0.25">
      <c r="A18" s="10" t="s">
        <v>82</v>
      </c>
      <c r="B18" s="27">
        <v>196</v>
      </c>
      <c r="C18" s="27">
        <v>365</v>
      </c>
      <c r="D18" s="27">
        <v>483</v>
      </c>
      <c r="E18" s="27">
        <v>680</v>
      </c>
      <c r="F18" s="135">
        <v>816</v>
      </c>
      <c r="G18" s="135">
        <v>938</v>
      </c>
      <c r="H18" s="98"/>
      <c r="I18" s="116"/>
      <c r="J18" s="9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</row>
    <row r="19" spans="1:28" s="99" customFormat="1" ht="16.899999999999999" customHeight="1" x14ac:dyDescent="0.25">
      <c r="A19" s="33" t="s">
        <v>72</v>
      </c>
      <c r="B19" s="27">
        <v>1718</v>
      </c>
      <c r="C19" s="27">
        <v>1997</v>
      </c>
      <c r="D19" s="27">
        <v>2434</v>
      </c>
      <c r="E19" s="27">
        <v>2874</v>
      </c>
      <c r="F19" s="135">
        <v>3406</v>
      </c>
      <c r="G19" s="135">
        <v>4019</v>
      </c>
      <c r="H19" s="98"/>
      <c r="I19" s="116"/>
      <c r="J19" s="98"/>
    </row>
    <row r="20" spans="1:28" s="99" customFormat="1" ht="36" customHeight="1" x14ac:dyDescent="0.25">
      <c r="A20" s="33" t="s">
        <v>77</v>
      </c>
      <c r="B20" s="27">
        <v>3386</v>
      </c>
      <c r="C20" s="27">
        <v>4028</v>
      </c>
      <c r="D20" s="27">
        <v>4171</v>
      </c>
      <c r="E20" s="27">
        <v>4418</v>
      </c>
      <c r="F20" s="135">
        <v>4641</v>
      </c>
      <c r="G20" s="135">
        <v>4968</v>
      </c>
      <c r="H20" s="98"/>
      <c r="I20" s="116"/>
      <c r="J20" s="98"/>
    </row>
    <row r="21" spans="1:28" ht="8.25" customHeight="1" x14ac:dyDescent="0.25"/>
    <row r="22" spans="1:28" s="99" customFormat="1" ht="19.5" x14ac:dyDescent="0.25">
      <c r="A22" s="154" t="s">
        <v>58</v>
      </c>
      <c r="B22" s="155"/>
      <c r="C22" s="155"/>
      <c r="D22" s="155"/>
      <c r="E22" s="155"/>
      <c r="F22" s="155"/>
      <c r="G22" s="155"/>
      <c r="H22" s="98"/>
      <c r="I22" s="116"/>
      <c r="J22" s="98"/>
    </row>
    <row r="23" spans="1:28" ht="30.75" customHeight="1" x14ac:dyDescent="0.25">
      <c r="A23" s="1"/>
      <c r="B23" s="5" t="s">
        <v>25</v>
      </c>
      <c r="C23" s="5" t="s">
        <v>26</v>
      </c>
      <c r="D23" s="5" t="s">
        <v>27</v>
      </c>
      <c r="E23" s="5" t="s">
        <v>130</v>
      </c>
      <c r="F23" s="11"/>
      <c r="G23" s="11"/>
    </row>
    <row r="24" spans="1:28" x14ac:dyDescent="0.25">
      <c r="A24" s="100" t="s">
        <v>106</v>
      </c>
      <c r="B24" s="101">
        <v>2275</v>
      </c>
      <c r="C24" s="101">
        <v>2442</v>
      </c>
      <c r="D24" s="101">
        <v>2610</v>
      </c>
      <c r="E24" s="145">
        <v>2700</v>
      </c>
      <c r="F24" s="11"/>
      <c r="G24" s="11"/>
    </row>
    <row r="25" spans="1:28" x14ac:dyDescent="0.25">
      <c r="A25" s="100" t="s">
        <v>107</v>
      </c>
      <c r="B25" s="96" t="s">
        <v>188</v>
      </c>
      <c r="C25" s="96" t="s">
        <v>188</v>
      </c>
      <c r="D25" s="96" t="s">
        <v>188</v>
      </c>
      <c r="E25" s="144" t="s">
        <v>188</v>
      </c>
      <c r="F25" s="11"/>
      <c r="G25" s="11"/>
    </row>
    <row r="26" spans="1:28" x14ac:dyDescent="0.25">
      <c r="A26" s="100" t="s">
        <v>59</v>
      </c>
      <c r="B26" s="101">
        <v>86</v>
      </c>
      <c r="C26" s="101">
        <v>85</v>
      </c>
      <c r="D26" s="101">
        <v>87</v>
      </c>
      <c r="E26" s="101">
        <v>88</v>
      </c>
      <c r="F26" s="11"/>
      <c r="G26" s="11"/>
    </row>
    <row r="27" spans="1:28" x14ac:dyDescent="0.25">
      <c r="A27" s="100" t="s">
        <v>60</v>
      </c>
      <c r="B27" s="101">
        <v>18</v>
      </c>
      <c r="C27" s="101">
        <v>20</v>
      </c>
      <c r="D27" s="101">
        <v>17</v>
      </c>
      <c r="E27" s="101">
        <v>12</v>
      </c>
      <c r="F27" s="11"/>
      <c r="G27" s="11"/>
    </row>
    <row r="28" spans="1:28" ht="31.5" customHeight="1" x14ac:dyDescent="0.25">
      <c r="A28" s="100"/>
      <c r="B28" s="156" t="s">
        <v>132</v>
      </c>
      <c r="C28" s="157"/>
      <c r="D28" s="157"/>
      <c r="E28" s="158"/>
      <c r="F28" s="11"/>
      <c r="G28" s="11"/>
    </row>
    <row r="29" spans="1:28" x14ac:dyDescent="0.25">
      <c r="A29" s="100"/>
      <c r="B29" s="141" t="s">
        <v>197</v>
      </c>
      <c r="C29" s="141" t="s">
        <v>198</v>
      </c>
      <c r="D29" s="141" t="s">
        <v>199</v>
      </c>
      <c r="E29" s="141" t="s">
        <v>200</v>
      </c>
      <c r="F29" s="11"/>
      <c r="G29" s="11"/>
    </row>
    <row r="30" spans="1:28" ht="31.5" x14ac:dyDescent="0.25">
      <c r="A30" s="94" t="s">
        <v>73</v>
      </c>
      <c r="B30" s="103">
        <v>0.74109999999999998</v>
      </c>
      <c r="C30" s="103">
        <v>0.72540000000000004</v>
      </c>
      <c r="D30" s="103">
        <v>0.72340000000000004</v>
      </c>
      <c r="E30" s="103">
        <v>0.72399999999999998</v>
      </c>
      <c r="F30" s="11"/>
      <c r="G30" s="11"/>
    </row>
    <row r="31" spans="1:28" x14ac:dyDescent="0.25">
      <c r="A31" s="94"/>
      <c r="B31" s="102"/>
      <c r="C31" s="102"/>
      <c r="D31" s="102"/>
      <c r="E31" s="102"/>
      <c r="F31" s="11"/>
      <c r="G31" s="11"/>
    </row>
    <row r="32" spans="1:28" ht="31.5" x14ac:dyDescent="0.25">
      <c r="A32" s="94" t="s">
        <v>164</v>
      </c>
      <c r="B32" s="96" t="s">
        <v>188</v>
      </c>
      <c r="C32" s="96" t="s">
        <v>188</v>
      </c>
      <c r="D32" s="96" t="s">
        <v>188</v>
      </c>
      <c r="E32" s="96" t="s">
        <v>188</v>
      </c>
      <c r="F32" s="159" t="s">
        <v>131</v>
      </c>
      <c r="G32" s="160"/>
    </row>
    <row r="33" spans="1:10" x14ac:dyDescent="0.25">
      <c r="A33" s="94"/>
      <c r="B33" s="141" t="s">
        <v>201</v>
      </c>
      <c r="C33" s="141" t="s">
        <v>202</v>
      </c>
      <c r="D33" s="141" t="s">
        <v>203</v>
      </c>
      <c r="E33" s="141" t="s">
        <v>204</v>
      </c>
      <c r="F33" s="11"/>
      <c r="G33" s="11"/>
    </row>
    <row r="34" spans="1:10" ht="31.5" x14ac:dyDescent="0.25">
      <c r="A34" s="94" t="s">
        <v>71</v>
      </c>
      <c r="B34" s="103">
        <v>0.40560000000000002</v>
      </c>
      <c r="C34" s="103">
        <v>0.38969999999999999</v>
      </c>
      <c r="D34" s="103">
        <v>0.41210000000000002</v>
      </c>
      <c r="E34" s="103">
        <v>0.40439999999999998</v>
      </c>
      <c r="F34" s="11"/>
      <c r="G34" s="11"/>
    </row>
    <row r="35" spans="1:10" ht="8.1" customHeight="1" x14ac:dyDescent="0.25"/>
    <row r="36" spans="1:10" ht="19.5" x14ac:dyDescent="0.25">
      <c r="A36" s="154" t="s">
        <v>28</v>
      </c>
      <c r="B36" s="155"/>
      <c r="C36" s="155"/>
      <c r="D36" s="155"/>
      <c r="E36" s="155"/>
      <c r="F36" s="155"/>
      <c r="G36" s="155"/>
    </row>
    <row r="37" spans="1:10" ht="15.75" customHeight="1" x14ac:dyDescent="0.25">
      <c r="A37" s="1"/>
      <c r="B37" s="5" t="s">
        <v>25</v>
      </c>
      <c r="C37" s="5" t="s">
        <v>26</v>
      </c>
      <c r="D37" s="5" t="s">
        <v>27</v>
      </c>
      <c r="E37" s="5" t="s">
        <v>51</v>
      </c>
      <c r="F37" s="150" t="s">
        <v>133</v>
      </c>
      <c r="G37" s="150" t="s">
        <v>134</v>
      </c>
    </row>
    <row r="38" spans="1:10" ht="31.5" x14ac:dyDescent="0.25">
      <c r="A38" s="149" t="s">
        <v>13</v>
      </c>
      <c r="B38" s="149"/>
      <c r="C38" s="149"/>
      <c r="D38" s="149"/>
      <c r="E38" s="24" t="s">
        <v>108</v>
      </c>
      <c r="F38" s="151"/>
      <c r="G38" s="151"/>
    </row>
    <row r="39" spans="1:10" x14ac:dyDescent="0.25">
      <c r="A39" s="2" t="s">
        <v>11</v>
      </c>
      <c r="B39" s="8">
        <v>47651910</v>
      </c>
      <c r="C39" s="8">
        <v>49421540</v>
      </c>
      <c r="D39" s="8">
        <f>52598218+185000</f>
        <v>52783218</v>
      </c>
      <c r="E39" s="8">
        <f>59008392+55000</f>
        <v>59063392</v>
      </c>
      <c r="F39" s="25">
        <f>+(E39-B39)/B39</f>
        <v>0.23947585731610757</v>
      </c>
      <c r="G39" s="25">
        <f t="shared" ref="G39:G42" si="0">+(E39-D39)/D39</f>
        <v>0.11898050626621515</v>
      </c>
      <c r="I39" s="117"/>
    </row>
    <row r="40" spans="1:10" x14ac:dyDescent="0.25">
      <c r="A40" s="2" t="s">
        <v>15</v>
      </c>
      <c r="B40" s="8">
        <v>59240150</v>
      </c>
      <c r="C40" s="8">
        <v>64941172</v>
      </c>
      <c r="D40" s="8">
        <v>67848281.090000004</v>
      </c>
      <c r="E40" s="8">
        <v>68147850</v>
      </c>
      <c r="F40" s="25">
        <f>+(E40-B40)/B40</f>
        <v>0.15036592581213923</v>
      </c>
      <c r="G40" s="25">
        <f t="shared" si="0"/>
        <v>4.4152763369586555E-3</v>
      </c>
    </row>
    <row r="41" spans="1:10" x14ac:dyDescent="0.25">
      <c r="A41" s="2" t="s">
        <v>19</v>
      </c>
      <c r="B41" s="8">
        <v>7749399</v>
      </c>
      <c r="C41" s="8">
        <v>8268254</v>
      </c>
      <c r="D41" s="8">
        <v>8303900.9900000002</v>
      </c>
      <c r="E41" s="8">
        <v>8255748</v>
      </c>
      <c r="F41" s="25">
        <f>+(E41-B41)/B41</f>
        <v>6.5340421883038929E-2</v>
      </c>
      <c r="G41" s="25">
        <f t="shared" si="0"/>
        <v>-5.7988396126096176E-3</v>
      </c>
    </row>
    <row r="42" spans="1:10" x14ac:dyDescent="0.25">
      <c r="A42" s="2" t="s">
        <v>20</v>
      </c>
      <c r="B42" s="8">
        <v>27364861</v>
      </c>
      <c r="C42" s="8">
        <v>28425582</v>
      </c>
      <c r="D42" s="8">
        <v>29350753.079999998</v>
      </c>
      <c r="E42" s="8">
        <v>28328303</v>
      </c>
      <c r="F42" s="25">
        <f>+(E42-B42)/B42</f>
        <v>3.5207268182359849E-2</v>
      </c>
      <c r="G42" s="25">
        <f t="shared" si="0"/>
        <v>-3.4835565452550843E-2</v>
      </c>
    </row>
    <row r="43" spans="1:10" ht="12" customHeight="1" x14ac:dyDescent="0.25">
      <c r="C43" s="104"/>
      <c r="D43" s="104"/>
      <c r="E43" s="104"/>
      <c r="F43" s="105"/>
      <c r="G43" s="105"/>
    </row>
    <row r="44" spans="1:10" ht="19.5" customHeight="1" x14ac:dyDescent="0.25">
      <c r="A44" s="149" t="s">
        <v>23</v>
      </c>
      <c r="B44" s="149"/>
      <c r="C44" s="149"/>
      <c r="D44" s="149"/>
      <c r="E44" s="149"/>
      <c r="F44" s="150" t="s">
        <v>133</v>
      </c>
      <c r="G44" s="150" t="s">
        <v>134</v>
      </c>
    </row>
    <row r="45" spans="1:10" x14ac:dyDescent="0.25">
      <c r="A45" s="106"/>
      <c r="B45" s="5" t="s">
        <v>25</v>
      </c>
      <c r="C45" s="5" t="s">
        <v>26</v>
      </c>
      <c r="D45" s="5" t="s">
        <v>27</v>
      </c>
      <c r="E45" s="5" t="s">
        <v>51</v>
      </c>
      <c r="F45" s="151"/>
      <c r="G45" s="151"/>
    </row>
    <row r="46" spans="1:10" x14ac:dyDescent="0.25">
      <c r="A46" s="106" t="s">
        <v>21</v>
      </c>
      <c r="B46" s="107">
        <v>53452036</v>
      </c>
      <c r="C46" s="107">
        <v>58651798</v>
      </c>
      <c r="D46" s="107">
        <f>61149884.54+100718.3</f>
        <v>61250602.839999996</v>
      </c>
      <c r="E46" s="107">
        <f>E40*J46</f>
        <v>61910819.168938965</v>
      </c>
      <c r="F46" s="25">
        <f t="shared" ref="F46:F47" si="1">+(E46-B46)/B46</f>
        <v>0.15824997141248212</v>
      </c>
      <c r="G46" s="25">
        <f t="shared" ref="G46:G47" si="2">+(E46-D46)/D46</f>
        <v>1.0778936015758054E-2</v>
      </c>
      <c r="I46" s="165" t="s">
        <v>206</v>
      </c>
      <c r="J46" s="114">
        <v>0.90847795152655531</v>
      </c>
    </row>
    <row r="47" spans="1:10" x14ac:dyDescent="0.25">
      <c r="A47" s="106" t="s">
        <v>22</v>
      </c>
      <c r="B47" s="107">
        <v>5788114</v>
      </c>
      <c r="C47" s="107">
        <v>6289374</v>
      </c>
      <c r="D47" s="107">
        <v>6597678.25</v>
      </c>
      <c r="E47" s="107">
        <f>E40*J47</f>
        <v>6237030.8310610354</v>
      </c>
      <c r="F47" s="25">
        <f t="shared" si="1"/>
        <v>7.7558394852111648E-2</v>
      </c>
      <c r="G47" s="25">
        <f t="shared" si="2"/>
        <v>-5.4662777612558569E-2</v>
      </c>
      <c r="I47" s="165"/>
      <c r="J47" s="114">
        <v>9.1522048473444653E-2</v>
      </c>
    </row>
    <row r="48" spans="1:10" ht="15.6" customHeight="1" x14ac:dyDescent="0.25">
      <c r="A48" s="152" t="s">
        <v>135</v>
      </c>
      <c r="B48" s="153"/>
      <c r="C48" s="153"/>
      <c r="D48" s="153"/>
      <c r="E48" s="153"/>
      <c r="F48" s="153"/>
      <c r="G48" s="153"/>
    </row>
    <row r="49" spans="1:7" x14ac:dyDescent="0.25">
      <c r="A49" s="106" t="s">
        <v>17</v>
      </c>
      <c r="B49" s="107">
        <v>52516131</v>
      </c>
      <c r="C49" s="107">
        <v>57496153</v>
      </c>
      <c r="D49" s="107">
        <f>59626924.42+100718.3</f>
        <v>59727642.719999999</v>
      </c>
      <c r="E49" s="107">
        <f>59926373-100000</f>
        <v>59826373</v>
      </c>
      <c r="F49" s="25">
        <f>+(E49-B49)/B49</f>
        <v>0.13919993458771743</v>
      </c>
      <c r="G49" s="25">
        <f t="shared" ref="G49:G50" si="3">+(E49-D49)/D49</f>
        <v>1.6530081467109538E-3</v>
      </c>
    </row>
    <row r="50" spans="1:7" x14ac:dyDescent="0.25">
      <c r="A50" s="106" t="s">
        <v>18</v>
      </c>
      <c r="B50" s="107">
        <v>6724019</v>
      </c>
      <c r="C50" s="107">
        <v>7445019</v>
      </c>
      <c r="D50" s="107">
        <f>10652079.52-2548228.75+16787.6</f>
        <v>8120638.3699999992</v>
      </c>
      <c r="E50" s="107">
        <v>8321477</v>
      </c>
      <c r="F50" s="25">
        <f>+(E50-B50)/B50</f>
        <v>0.2375748789526026</v>
      </c>
      <c r="G50" s="25">
        <f t="shared" si="3"/>
        <v>2.4731877082712753E-2</v>
      </c>
    </row>
    <row r="51" spans="1:7" ht="15" customHeight="1" x14ac:dyDescent="0.25">
      <c r="A51" s="152" t="s">
        <v>135</v>
      </c>
      <c r="B51" s="153"/>
      <c r="C51" s="153"/>
      <c r="D51" s="153"/>
      <c r="E51" s="153"/>
      <c r="F51" s="153"/>
      <c r="G51" s="153"/>
    </row>
    <row r="52" spans="1:7" ht="8.1" customHeight="1" x14ac:dyDescent="0.25">
      <c r="A52" s="14"/>
      <c r="B52" s="14"/>
      <c r="C52" s="14"/>
      <c r="D52" s="14"/>
      <c r="E52" s="14"/>
      <c r="F52" s="14"/>
    </row>
    <row r="53" spans="1:7" ht="15" customHeight="1" x14ac:dyDescent="0.25">
      <c r="A53" s="106" t="s">
        <v>32</v>
      </c>
      <c r="B53" s="107">
        <v>1107938</v>
      </c>
      <c r="C53" s="107">
        <v>1718331</v>
      </c>
      <c r="D53" s="107">
        <v>1724828.5</v>
      </c>
      <c r="E53" s="11"/>
      <c r="F53" s="11"/>
      <c r="G53" s="11"/>
    </row>
    <row r="54" spans="1:7" ht="15" customHeight="1" x14ac:dyDescent="0.25">
      <c r="A54" s="106" t="s">
        <v>40</v>
      </c>
      <c r="B54" s="108">
        <f>+B53/B40</f>
        <v>1.8702484716868542E-2</v>
      </c>
      <c r="C54" s="108">
        <f>+C53/C40</f>
        <v>2.6459808886725975E-2</v>
      </c>
      <c r="D54" s="108">
        <f t="shared" ref="D54" si="4">+D53/D40</f>
        <v>2.542184521538628E-2</v>
      </c>
      <c r="E54" s="11"/>
      <c r="F54" s="11"/>
      <c r="G54" s="11"/>
    </row>
    <row r="55" spans="1:7" ht="9" customHeight="1" x14ac:dyDescent="0.25">
      <c r="C55" s="104"/>
      <c r="D55" s="104"/>
      <c r="E55" s="104"/>
      <c r="F55" s="105"/>
    </row>
    <row r="56" spans="1:7" ht="19.5" x14ac:dyDescent="0.25">
      <c r="A56" s="154" t="s">
        <v>87</v>
      </c>
      <c r="B56" s="155"/>
      <c r="C56" s="155"/>
      <c r="D56" s="155"/>
      <c r="E56" s="155"/>
      <c r="F56" s="155"/>
      <c r="G56" s="155"/>
    </row>
    <row r="57" spans="1:7" x14ac:dyDescent="0.25">
      <c r="A57" s="1"/>
      <c r="B57" s="5" t="s">
        <v>25</v>
      </c>
      <c r="C57" s="5" t="s">
        <v>26</v>
      </c>
      <c r="D57" s="5" t="s">
        <v>27</v>
      </c>
      <c r="E57" s="5" t="s">
        <v>25</v>
      </c>
      <c r="F57" s="5" t="s">
        <v>26</v>
      </c>
      <c r="G57" s="5" t="s">
        <v>27</v>
      </c>
    </row>
    <row r="58" spans="1:7" x14ac:dyDescent="0.25">
      <c r="A58" s="95" t="s">
        <v>4</v>
      </c>
      <c r="B58" s="95"/>
      <c r="C58" s="95"/>
      <c r="D58" s="95"/>
      <c r="E58" s="169" t="s">
        <v>97</v>
      </c>
      <c r="F58" s="170"/>
      <c r="G58" s="171"/>
    </row>
    <row r="59" spans="1:7" x14ac:dyDescent="0.25">
      <c r="A59" s="109" t="s">
        <v>88</v>
      </c>
      <c r="B59" s="107">
        <v>65340064</v>
      </c>
      <c r="C59" s="107">
        <v>69332995</v>
      </c>
      <c r="D59" s="107">
        <v>72604315</v>
      </c>
      <c r="E59" s="41">
        <f>B59/B$68</f>
        <v>0.36615423728353858</v>
      </c>
      <c r="F59" s="41">
        <f t="shared" ref="F59:G67" si="5">C59/C$68</f>
        <v>0.36666439668566836</v>
      </c>
      <c r="G59" s="41">
        <f t="shared" si="5"/>
        <v>0.3589374252483698</v>
      </c>
    </row>
    <row r="60" spans="1:7" x14ac:dyDescent="0.25">
      <c r="A60" s="109" t="s">
        <v>89</v>
      </c>
      <c r="B60" s="107">
        <v>2028282</v>
      </c>
      <c r="C60" s="107">
        <v>1887065</v>
      </c>
      <c r="D60" s="107">
        <v>1924119</v>
      </c>
      <c r="E60" s="41">
        <f t="shared" ref="E60:E67" si="6">B60/B$68</f>
        <v>1.1366135923985783E-2</v>
      </c>
      <c r="F60" s="41">
        <f t="shared" si="5"/>
        <v>9.979657589170075E-3</v>
      </c>
      <c r="G60" s="41">
        <f t="shared" si="5"/>
        <v>9.5123591446523263E-3</v>
      </c>
    </row>
    <row r="61" spans="1:7" x14ac:dyDescent="0.25">
      <c r="A61" s="109" t="s">
        <v>90</v>
      </c>
      <c r="B61" s="107">
        <v>278710</v>
      </c>
      <c r="C61" s="107">
        <v>378081</v>
      </c>
      <c r="D61" s="107">
        <v>332089</v>
      </c>
      <c r="E61" s="41">
        <f t="shared" si="6"/>
        <v>1.5618418658618857E-3</v>
      </c>
      <c r="F61" s="41">
        <f t="shared" si="5"/>
        <v>1.99946420551015E-3</v>
      </c>
      <c r="G61" s="41">
        <f t="shared" si="5"/>
        <v>1.6417642754883905E-3</v>
      </c>
    </row>
    <row r="62" spans="1:7" x14ac:dyDescent="0.25">
      <c r="A62" s="109" t="s">
        <v>91</v>
      </c>
      <c r="B62" s="107">
        <v>18206308</v>
      </c>
      <c r="C62" s="107">
        <v>18073565</v>
      </c>
      <c r="D62" s="107">
        <v>20231070</v>
      </c>
      <c r="E62" s="41">
        <f t="shared" si="6"/>
        <v>0.10202495087071213</v>
      </c>
      <c r="F62" s="41">
        <f t="shared" si="5"/>
        <v>9.5581228052880343E-2</v>
      </c>
      <c r="G62" s="41">
        <f t="shared" si="5"/>
        <v>0.10001730855555262</v>
      </c>
    </row>
    <row r="63" spans="1:7" x14ac:dyDescent="0.25">
      <c r="A63" s="109" t="s">
        <v>92</v>
      </c>
      <c r="B63" s="107">
        <v>12990525</v>
      </c>
      <c r="C63" s="107">
        <v>13634575</v>
      </c>
      <c r="D63" s="107">
        <v>15412008</v>
      </c>
      <c r="E63" s="41">
        <f t="shared" si="6"/>
        <v>7.2796619441446206E-2</v>
      </c>
      <c r="F63" s="41">
        <f t="shared" si="5"/>
        <v>7.210583094586491E-2</v>
      </c>
      <c r="G63" s="41">
        <f t="shared" si="5"/>
        <v>7.619308121600317E-2</v>
      </c>
    </row>
    <row r="64" spans="1:7" x14ac:dyDescent="0.25">
      <c r="A64" s="109" t="s">
        <v>93</v>
      </c>
      <c r="B64" s="107">
        <v>16840459</v>
      </c>
      <c r="C64" s="107">
        <v>18158761</v>
      </c>
      <c r="D64" s="107">
        <v>23092164</v>
      </c>
      <c r="E64" s="41">
        <f t="shared" si="6"/>
        <v>9.4370973077860812E-2</v>
      </c>
      <c r="F64" s="41">
        <f t="shared" si="5"/>
        <v>9.6031783231407278E-2</v>
      </c>
      <c r="G64" s="41">
        <f t="shared" si="5"/>
        <v>0.11416183582991034</v>
      </c>
    </row>
    <row r="65" spans="1:7" x14ac:dyDescent="0.25">
      <c r="A65" s="109" t="s">
        <v>94</v>
      </c>
      <c r="B65" s="107">
        <v>17091041</v>
      </c>
      <c r="C65" s="107">
        <v>20286983</v>
      </c>
      <c r="D65" s="107">
        <v>18564731</v>
      </c>
      <c r="E65" s="41">
        <f t="shared" si="6"/>
        <v>9.5775190574295829E-2</v>
      </c>
      <c r="F65" s="41">
        <f t="shared" si="5"/>
        <v>0.10728678866775351</v>
      </c>
      <c r="G65" s="41">
        <f t="shared" si="5"/>
        <v>9.1779348728358551E-2</v>
      </c>
    </row>
    <row r="66" spans="1:7" x14ac:dyDescent="0.25">
      <c r="A66" s="109" t="s">
        <v>95</v>
      </c>
      <c r="B66" s="107">
        <v>8859930</v>
      </c>
      <c r="C66" s="107">
        <v>8493836</v>
      </c>
      <c r="D66" s="107">
        <v>8315435</v>
      </c>
      <c r="E66" s="41">
        <f t="shared" si="6"/>
        <v>4.9649490877993967E-2</v>
      </c>
      <c r="F66" s="41">
        <f t="shared" si="5"/>
        <v>4.4919266108250637E-2</v>
      </c>
      <c r="G66" s="41">
        <f t="shared" si="5"/>
        <v>4.1109413796138396E-2</v>
      </c>
    </row>
    <row r="67" spans="1:7" x14ac:dyDescent="0.25">
      <c r="A67" s="109" t="s">
        <v>96</v>
      </c>
      <c r="B67" s="107">
        <v>36814245</v>
      </c>
      <c r="C67" s="107">
        <v>38845296</v>
      </c>
      <c r="D67" s="107">
        <v>41799758</v>
      </c>
      <c r="E67" s="41">
        <f t="shared" si="6"/>
        <v>0.20630056008430483</v>
      </c>
      <c r="F67" s="41">
        <f t="shared" si="5"/>
        <v>0.20543158451349472</v>
      </c>
      <c r="G67" s="41">
        <f t="shared" si="5"/>
        <v>0.2066474632055264</v>
      </c>
    </row>
    <row r="68" spans="1:7" x14ac:dyDescent="0.25">
      <c r="A68" s="34" t="s">
        <v>160</v>
      </c>
      <c r="B68" s="110">
        <f>SUM(B58:B67)</f>
        <v>178449564</v>
      </c>
      <c r="C68" s="110">
        <f t="shared" ref="C68:D68" si="7">SUM(C58:C67)</f>
        <v>189091157</v>
      </c>
      <c r="D68" s="110">
        <f t="shared" si="7"/>
        <v>202275689</v>
      </c>
      <c r="E68" s="40"/>
      <c r="F68" s="40"/>
      <c r="G68" s="40"/>
    </row>
    <row r="69" spans="1:7" x14ac:dyDescent="0.25">
      <c r="C69" s="104"/>
      <c r="D69" s="104"/>
      <c r="E69" s="104"/>
      <c r="F69" s="105"/>
    </row>
    <row r="70" spans="1:7" ht="19.5" x14ac:dyDescent="0.25">
      <c r="A70" s="166" t="s">
        <v>10</v>
      </c>
      <c r="B70" s="167"/>
      <c r="C70" s="167"/>
      <c r="D70" s="167"/>
      <c r="E70" s="167"/>
      <c r="F70" s="167"/>
      <c r="G70" s="167"/>
    </row>
    <row r="71" spans="1:7" ht="20.25" customHeight="1" x14ac:dyDescent="0.25">
      <c r="A71" s="1"/>
      <c r="B71" s="5">
        <v>42185</v>
      </c>
      <c r="C71" s="5">
        <v>42551</v>
      </c>
      <c r="D71" s="5">
        <v>42916</v>
      </c>
      <c r="E71" s="5"/>
      <c r="F71" s="150" t="s">
        <v>136</v>
      </c>
      <c r="G71" s="150" t="s">
        <v>137</v>
      </c>
    </row>
    <row r="72" spans="1:7" x14ac:dyDescent="0.25">
      <c r="A72" s="149" t="s">
        <v>4</v>
      </c>
      <c r="B72" s="149"/>
      <c r="C72" s="149"/>
      <c r="D72" s="149"/>
      <c r="E72" s="149"/>
      <c r="F72" s="151"/>
      <c r="G72" s="151"/>
    </row>
    <row r="73" spans="1:7" x14ac:dyDescent="0.25">
      <c r="A73" s="2" t="s">
        <v>5</v>
      </c>
      <c r="B73" s="8">
        <v>45679888</v>
      </c>
      <c r="C73" s="8">
        <v>50471235</v>
      </c>
      <c r="D73" s="8">
        <v>56908194</v>
      </c>
      <c r="E73" s="11"/>
      <c r="F73" s="25">
        <f t="shared" ref="F73" si="8">+(D73-B73)/B73</f>
        <v>0.24580414908197673</v>
      </c>
      <c r="G73" s="25">
        <f>+(D73-C73)/C73</f>
        <v>0.12753718033648276</v>
      </c>
    </row>
    <row r="74" spans="1:7" x14ac:dyDescent="0.25">
      <c r="A74" s="2" t="s">
        <v>6</v>
      </c>
      <c r="B74" s="8">
        <v>0</v>
      </c>
      <c r="C74" s="8">
        <v>0</v>
      </c>
      <c r="D74" s="8">
        <v>0</v>
      </c>
      <c r="E74" s="11"/>
      <c r="F74" s="25" t="e">
        <f t="shared" ref="F74:F79" si="9">+(D74-B74)/B74</f>
        <v>#DIV/0!</v>
      </c>
      <c r="G74" s="25" t="e">
        <f t="shared" ref="G74:G79" si="10">+(D74-C74)/C74</f>
        <v>#DIV/0!</v>
      </c>
    </row>
    <row r="75" spans="1:7" x14ac:dyDescent="0.25">
      <c r="A75" s="2" t="s">
        <v>138</v>
      </c>
      <c r="B75" s="8">
        <v>134889</v>
      </c>
      <c r="C75" s="8">
        <v>168918</v>
      </c>
      <c r="D75" s="8">
        <v>360831</v>
      </c>
      <c r="E75" s="11"/>
      <c r="F75" s="25">
        <f t="shared" ref="F75" si="11">+(D75-B75)/B75</f>
        <v>1.6750216844961412</v>
      </c>
      <c r="G75" s="25">
        <f t="shared" ref="G75" si="12">+(D75-C75)/C75</f>
        <v>1.1361311405534047</v>
      </c>
    </row>
    <row r="76" spans="1:7" x14ac:dyDescent="0.25">
      <c r="A76" s="2" t="s">
        <v>139</v>
      </c>
      <c r="B76" s="8">
        <v>2377188</v>
      </c>
      <c r="C76" s="8">
        <v>3106647</v>
      </c>
      <c r="D76" s="8">
        <v>3807852</v>
      </c>
      <c r="E76" s="11"/>
      <c r="F76" s="25">
        <f t="shared" si="9"/>
        <v>0.60183039793234694</v>
      </c>
      <c r="G76" s="25">
        <f t="shared" si="10"/>
        <v>0.22571119280690724</v>
      </c>
    </row>
    <row r="77" spans="1:7" x14ac:dyDescent="0.25">
      <c r="A77" s="2" t="s">
        <v>7</v>
      </c>
      <c r="B77" s="8">
        <v>16396881</v>
      </c>
      <c r="C77" s="8">
        <v>18012065</v>
      </c>
      <c r="D77" s="8">
        <v>18579376</v>
      </c>
      <c r="E77" s="11"/>
      <c r="F77" s="25">
        <f t="shared" si="9"/>
        <v>0.13310427757571699</v>
      </c>
      <c r="G77" s="25">
        <f t="shared" si="10"/>
        <v>3.1496166597222472E-2</v>
      </c>
    </row>
    <row r="78" spans="1:7" x14ac:dyDescent="0.25">
      <c r="A78" s="2" t="s">
        <v>8</v>
      </c>
      <c r="B78" s="8">
        <v>173298893</v>
      </c>
      <c r="C78" s="8">
        <v>167604998</v>
      </c>
      <c r="D78" s="8">
        <v>163773451</v>
      </c>
      <c r="E78" s="11"/>
      <c r="F78" s="25">
        <f t="shared" si="9"/>
        <v>-5.4965394383679068E-2</v>
      </c>
      <c r="G78" s="25">
        <f t="shared" si="10"/>
        <v>-2.2860577224552696E-2</v>
      </c>
    </row>
    <row r="79" spans="1:7" x14ac:dyDescent="0.25">
      <c r="A79" s="2" t="s">
        <v>9</v>
      </c>
      <c r="B79" s="8">
        <v>-14178799</v>
      </c>
      <c r="C79" s="8">
        <v>-8848925</v>
      </c>
      <c r="D79" s="8">
        <v>-8113043</v>
      </c>
      <c r="E79" s="11"/>
      <c r="F79" s="25">
        <f t="shared" si="9"/>
        <v>-0.42780463987112027</v>
      </c>
      <c r="G79" s="25">
        <f t="shared" si="10"/>
        <v>-8.3160609904592925E-2</v>
      </c>
    </row>
    <row r="80" spans="1:7" ht="8.4499999999999993" customHeight="1" x14ac:dyDescent="0.25">
      <c r="A80" s="2"/>
      <c r="B80" s="53"/>
      <c r="C80" s="8"/>
      <c r="D80" s="8"/>
      <c r="E80" s="11"/>
      <c r="F80" s="25"/>
      <c r="G80" s="25"/>
    </row>
    <row r="81" spans="1:7" x14ac:dyDescent="0.25">
      <c r="A81" s="2" t="s">
        <v>114</v>
      </c>
      <c r="B81" s="20">
        <f>371017+130622</f>
        <v>501639</v>
      </c>
      <c r="C81" s="20">
        <v>266959</v>
      </c>
      <c r="D81" s="20">
        <v>293720</v>
      </c>
      <c r="E81" s="11"/>
      <c r="F81" s="25">
        <f t="shared" ref="F81" si="13">+(D81-B81)/B81</f>
        <v>-0.41447933673418536</v>
      </c>
      <c r="G81" s="25">
        <f t="shared" ref="G81" si="14">+(D81-C81)/C81</f>
        <v>0.10024385767102814</v>
      </c>
    </row>
    <row r="82" spans="1:7" x14ac:dyDescent="0.25">
      <c r="C82" s="104"/>
      <c r="D82" s="104"/>
      <c r="E82" s="104"/>
      <c r="F82" s="105"/>
    </row>
    <row r="83" spans="1:7" ht="19.5" x14ac:dyDescent="0.25">
      <c r="A83" s="166" t="s">
        <v>84</v>
      </c>
      <c r="B83" s="167"/>
      <c r="C83" s="167"/>
      <c r="D83" s="167"/>
      <c r="E83" s="167"/>
      <c r="F83" s="167"/>
      <c r="G83" s="167"/>
    </row>
    <row r="84" spans="1:7" x14ac:dyDescent="0.25">
      <c r="A84" s="2"/>
      <c r="B84" s="5">
        <v>42185</v>
      </c>
      <c r="C84" s="5">
        <v>42551</v>
      </c>
      <c r="D84" s="5">
        <v>42916</v>
      </c>
      <c r="E84" s="11"/>
      <c r="F84" s="11"/>
      <c r="G84" s="11"/>
    </row>
    <row r="85" spans="1:7" x14ac:dyDescent="0.25">
      <c r="A85" s="2" t="s">
        <v>68</v>
      </c>
      <c r="B85" s="58">
        <v>-5.8610092301610892E-2</v>
      </c>
      <c r="C85" s="58">
        <v>-2.7232535228361603E-2</v>
      </c>
      <c r="D85" s="58">
        <v>-2.0484767372712803E-2</v>
      </c>
      <c r="E85" s="11"/>
      <c r="F85" s="11"/>
      <c r="G85" s="11"/>
    </row>
    <row r="86" spans="1:7" x14ac:dyDescent="0.25">
      <c r="A86" s="2" t="s">
        <v>64</v>
      </c>
      <c r="B86" s="58">
        <v>-6.3545316472390853E-2</v>
      </c>
      <c r="C86" s="58">
        <v>-3.2230381339821382E-2</v>
      </c>
      <c r="D86" s="58">
        <v>-2.6441214821808938E-2</v>
      </c>
      <c r="E86" s="11"/>
      <c r="F86" s="11"/>
      <c r="G86" s="11"/>
    </row>
    <row r="87" spans="1:7" x14ac:dyDescent="0.25">
      <c r="A87" s="2" t="s">
        <v>65</v>
      </c>
      <c r="B87" s="59">
        <v>0.10677394094104625</v>
      </c>
      <c r="C87" s="59">
        <v>3.5595122516112479E-2</v>
      </c>
      <c r="D87" s="59">
        <v>-2.1422462705351045E-2</v>
      </c>
      <c r="E87" s="11"/>
      <c r="F87" s="11"/>
      <c r="G87" s="11"/>
    </row>
    <row r="88" spans="1:7" x14ac:dyDescent="0.25">
      <c r="A88" s="2" t="s">
        <v>66</v>
      </c>
      <c r="B88" s="59">
        <v>3.1063775482666491</v>
      </c>
      <c r="C88" s="59">
        <v>3.1146604234439526</v>
      </c>
      <c r="D88" s="59">
        <v>3.3330587636527729</v>
      </c>
      <c r="E88" s="11"/>
      <c r="F88" s="11"/>
      <c r="G88" s="11"/>
    </row>
    <row r="89" spans="1:7" x14ac:dyDescent="0.25">
      <c r="A89" s="2" t="s">
        <v>67</v>
      </c>
      <c r="B89" s="59">
        <v>2.785888852886107</v>
      </c>
      <c r="C89" s="59">
        <v>2.8020793284945396</v>
      </c>
      <c r="D89" s="59">
        <v>3.0629766037352386</v>
      </c>
      <c r="E89" s="11"/>
      <c r="F89" s="11"/>
      <c r="G89" s="11"/>
    </row>
    <row r="90" spans="1:7" x14ac:dyDescent="0.25">
      <c r="C90" s="104"/>
      <c r="D90" s="104"/>
      <c r="E90" s="104"/>
      <c r="F90" s="105"/>
    </row>
    <row r="91" spans="1:7" ht="19.5" x14ac:dyDescent="0.25">
      <c r="A91" s="166" t="s">
        <v>53</v>
      </c>
      <c r="B91" s="167"/>
      <c r="C91" s="167"/>
      <c r="D91" s="167"/>
      <c r="E91" s="167"/>
      <c r="F91" s="167"/>
      <c r="G91" s="167"/>
    </row>
    <row r="92" spans="1:7" x14ac:dyDescent="0.25">
      <c r="A92" s="1"/>
      <c r="B92" s="5">
        <v>42185</v>
      </c>
      <c r="C92" s="5">
        <v>42551</v>
      </c>
      <c r="D92" s="5">
        <v>42916</v>
      </c>
      <c r="E92" s="11"/>
      <c r="F92" s="11"/>
      <c r="G92" s="11"/>
    </row>
    <row r="93" spans="1:7" x14ac:dyDescent="0.25">
      <c r="A93" s="133" t="s">
        <v>54</v>
      </c>
      <c r="B93" s="134">
        <v>5.7092849258764809E-2</v>
      </c>
      <c r="C93" s="134">
        <v>6.7658904768485004E-2</v>
      </c>
      <c r="D93" s="134">
        <v>6.5398104284764572E-2</v>
      </c>
      <c r="E93" s="11"/>
      <c r="F93" s="11"/>
      <c r="G93" s="11"/>
    </row>
    <row r="94" spans="1:7" ht="25.15" customHeight="1" x14ac:dyDescent="0.25">
      <c r="A94" s="168" t="s">
        <v>140</v>
      </c>
      <c r="B94" s="168"/>
      <c r="C94" s="168"/>
      <c r="D94" s="168"/>
      <c r="E94" s="168"/>
      <c r="F94" s="168"/>
      <c r="G94" s="168"/>
    </row>
    <row r="95" spans="1:7" x14ac:dyDescent="0.25">
      <c r="A95" s="133" t="s">
        <v>55</v>
      </c>
      <c r="B95" s="40">
        <v>10517487</v>
      </c>
      <c r="C95" s="40">
        <v>13360900</v>
      </c>
      <c r="D95" s="40">
        <v>13558822</v>
      </c>
      <c r="E95" s="11"/>
      <c r="F95" s="11"/>
      <c r="G95" s="11"/>
    </row>
    <row r="96" spans="1:7" x14ac:dyDescent="0.25">
      <c r="A96" s="133" t="s">
        <v>56</v>
      </c>
      <c r="B96" s="40">
        <v>176515046</v>
      </c>
      <c r="C96" s="40">
        <v>170975723</v>
      </c>
      <c r="D96" s="40">
        <v>167618254</v>
      </c>
      <c r="E96" s="11"/>
      <c r="F96" s="11"/>
      <c r="G96" s="11"/>
    </row>
    <row r="97" spans="1:7" x14ac:dyDescent="0.25">
      <c r="A97" s="2" t="s">
        <v>57</v>
      </c>
      <c r="B97" s="132">
        <v>0.94699999999999995</v>
      </c>
      <c r="C97" s="132">
        <v>0.94499999999999995</v>
      </c>
      <c r="D97" s="132">
        <v>0.93</v>
      </c>
      <c r="E97" s="11"/>
      <c r="F97" s="11"/>
      <c r="G97" s="11"/>
    </row>
    <row r="98" spans="1:7" x14ac:dyDescent="0.25">
      <c r="A98" s="106" t="s">
        <v>69</v>
      </c>
      <c r="B98" s="60">
        <f>+B96/B8</f>
        <v>15935.275435587253</v>
      </c>
      <c r="C98" s="60">
        <f>+C96/C8</f>
        <v>14828.770424978318</v>
      </c>
      <c r="D98" s="60">
        <f>+D96/D8</f>
        <v>14112.844489349161</v>
      </c>
      <c r="E98" s="11"/>
      <c r="F98" s="11"/>
      <c r="G98" s="11"/>
    </row>
    <row r="99" spans="1:7" ht="10.15" customHeight="1" x14ac:dyDescent="0.25"/>
    <row r="100" spans="1:7" ht="15.6" customHeight="1" x14ac:dyDescent="0.25">
      <c r="A100" s="166" t="s">
        <v>24</v>
      </c>
      <c r="B100" s="167"/>
      <c r="C100" s="167"/>
      <c r="D100" s="167"/>
      <c r="E100" s="167"/>
      <c r="F100" s="167"/>
      <c r="G100" s="167"/>
    </row>
    <row r="101" spans="1:7" ht="22.5" customHeight="1" x14ac:dyDescent="0.25">
      <c r="A101" s="2"/>
      <c r="B101" s="5">
        <v>42185</v>
      </c>
      <c r="C101" s="5">
        <v>42551</v>
      </c>
      <c r="D101" s="5">
        <v>42916</v>
      </c>
      <c r="E101" s="5"/>
      <c r="F101" s="150" t="s">
        <v>136</v>
      </c>
      <c r="G101" s="150" t="s">
        <v>137</v>
      </c>
    </row>
    <row r="102" spans="1:7" x14ac:dyDescent="0.25">
      <c r="A102" s="21" t="s">
        <v>29</v>
      </c>
      <c r="B102" s="21"/>
      <c r="C102" s="8"/>
      <c r="D102" s="8"/>
      <c r="E102" s="11"/>
      <c r="F102" s="151"/>
      <c r="G102" s="151"/>
    </row>
    <row r="103" spans="1:7" ht="16.149999999999999" customHeight="1" x14ac:dyDescent="0.25">
      <c r="A103" s="2" t="s">
        <v>30</v>
      </c>
      <c r="B103" s="8">
        <v>9943008</v>
      </c>
      <c r="C103" s="8">
        <v>9489017</v>
      </c>
      <c r="D103" s="8">
        <v>8706330</v>
      </c>
      <c r="E103" s="11"/>
      <c r="F103" s="25">
        <f t="shared" ref="F103:F107" si="15">+(D103-B103)/B103</f>
        <v>-0.12437664738879824</v>
      </c>
      <c r="G103" s="25">
        <f>+(D103-C103)/C103</f>
        <v>-8.2483464830972478E-2</v>
      </c>
    </row>
    <row r="104" spans="1:7" x14ac:dyDescent="0.25">
      <c r="A104" s="2" t="s">
        <v>39</v>
      </c>
      <c r="B104" s="8">
        <v>1237543</v>
      </c>
      <c r="C104" s="8">
        <v>1018782</v>
      </c>
      <c r="D104" s="8">
        <v>1567562</v>
      </c>
      <c r="E104" s="11"/>
      <c r="F104" s="25">
        <f t="shared" si="15"/>
        <v>0.26667275399723483</v>
      </c>
      <c r="G104" s="25">
        <f t="shared" ref="G104:G106" si="16">+(D104-C104)/C104</f>
        <v>0.53866283463979536</v>
      </c>
    </row>
    <row r="105" spans="1:7" x14ac:dyDescent="0.25">
      <c r="A105" s="2" t="s">
        <v>38</v>
      </c>
      <c r="B105" s="8">
        <v>8869133</v>
      </c>
      <c r="C105" s="8">
        <v>9015413</v>
      </c>
      <c r="D105" s="8">
        <v>9983638</v>
      </c>
      <c r="E105" s="11"/>
      <c r="F105" s="25">
        <f t="shared" si="15"/>
        <v>0.12566109900482944</v>
      </c>
      <c r="G105" s="25">
        <f t="shared" si="16"/>
        <v>0.10739663285531123</v>
      </c>
    </row>
    <row r="106" spans="1:7" x14ac:dyDescent="0.25">
      <c r="A106" s="21" t="s">
        <v>31</v>
      </c>
      <c r="B106" s="20">
        <f>+SUM(B103:B105)</f>
        <v>20049684</v>
      </c>
      <c r="C106" s="20">
        <f>+SUM(C103:C105)</f>
        <v>19523212</v>
      </c>
      <c r="D106" s="20">
        <f>+SUM(D103:D105)</f>
        <v>20257530</v>
      </c>
      <c r="E106" s="11"/>
      <c r="F106" s="28">
        <f t="shared" si="15"/>
        <v>1.0366547422892051E-2</v>
      </c>
      <c r="G106" s="28">
        <f t="shared" si="16"/>
        <v>3.7612560883936517E-2</v>
      </c>
    </row>
    <row r="107" spans="1:7" ht="16.149999999999999" customHeight="1" x14ac:dyDescent="0.25">
      <c r="A107" s="2" t="s">
        <v>63</v>
      </c>
      <c r="B107" s="8">
        <v>18190163</v>
      </c>
      <c r="C107" s="8">
        <v>18133546</v>
      </c>
      <c r="D107" s="8">
        <v>19116092</v>
      </c>
      <c r="E107" s="11"/>
      <c r="F107" s="25">
        <f t="shared" si="15"/>
        <v>5.0902732427411453E-2</v>
      </c>
      <c r="G107" s="25">
        <f>+(D107-C107)/C107</f>
        <v>5.4183886593388852E-2</v>
      </c>
    </row>
    <row r="108" spans="1:7" ht="10.15" customHeight="1" x14ac:dyDescent="0.25"/>
    <row r="109" spans="1:7" ht="19.5" x14ac:dyDescent="0.25">
      <c r="A109" s="154" t="s">
        <v>74</v>
      </c>
      <c r="B109" s="155"/>
      <c r="C109" s="155"/>
      <c r="D109" s="155"/>
      <c r="E109" s="155"/>
      <c r="F109" s="155"/>
      <c r="G109" s="155"/>
    </row>
    <row r="110" spans="1:7" ht="36" x14ac:dyDescent="0.25">
      <c r="A110" s="2"/>
      <c r="B110" s="5" t="s">
        <v>41</v>
      </c>
      <c r="C110" s="5" t="s">
        <v>83</v>
      </c>
      <c r="D110" s="5" t="s">
        <v>109</v>
      </c>
      <c r="E110" s="5" t="s">
        <v>127</v>
      </c>
      <c r="F110" s="111" t="s">
        <v>141</v>
      </c>
      <c r="G110" s="111" t="s">
        <v>142</v>
      </c>
    </row>
    <row r="111" spans="1:7" x14ac:dyDescent="0.25">
      <c r="A111" s="100" t="s">
        <v>34</v>
      </c>
      <c r="B111" s="128">
        <v>498</v>
      </c>
      <c r="C111" s="128">
        <v>510</v>
      </c>
      <c r="D111" s="128">
        <v>521</v>
      </c>
      <c r="E111" s="128">
        <v>562</v>
      </c>
      <c r="F111" s="25">
        <f>+(E111-B111)/B111</f>
        <v>0.12851405622489959</v>
      </c>
      <c r="G111" s="25">
        <f>+(E111-D111)/D111</f>
        <v>7.8694817658349334E-2</v>
      </c>
    </row>
    <row r="112" spans="1:7" x14ac:dyDescent="0.25">
      <c r="A112" s="100" t="s">
        <v>33</v>
      </c>
      <c r="B112" s="128">
        <v>840</v>
      </c>
      <c r="C112" s="128">
        <v>881</v>
      </c>
      <c r="D112" s="128">
        <v>1061</v>
      </c>
      <c r="E112" s="128">
        <f>409+682</f>
        <v>1091</v>
      </c>
      <c r="F112" s="25">
        <f t="shared" ref="F112:F118" si="17">+(E112-B112)/B112</f>
        <v>0.2988095238095238</v>
      </c>
      <c r="G112" s="25">
        <f t="shared" ref="G112:G118" si="18">+(E112-D112)/D112</f>
        <v>2.827521206409048E-2</v>
      </c>
    </row>
    <row r="113" spans="1:10" s="113" customFormat="1" x14ac:dyDescent="0.25">
      <c r="A113" s="112" t="s">
        <v>35</v>
      </c>
      <c r="B113" s="129">
        <f>+B112+B111</f>
        <v>1338</v>
      </c>
      <c r="C113" s="129">
        <f>+C112+C111</f>
        <v>1391</v>
      </c>
      <c r="D113" s="129">
        <f>+D112+D111</f>
        <v>1582</v>
      </c>
      <c r="E113" s="129">
        <f>+E112+E111</f>
        <v>1653</v>
      </c>
      <c r="F113" s="28">
        <f t="shared" si="17"/>
        <v>0.23542600896860988</v>
      </c>
      <c r="G113" s="28">
        <f t="shared" si="18"/>
        <v>4.487989886219975E-2</v>
      </c>
      <c r="H113" s="98"/>
      <c r="I113" s="116"/>
      <c r="J113" s="89"/>
    </row>
    <row r="114" spans="1:10" x14ac:dyDescent="0.25">
      <c r="A114" s="100" t="s">
        <v>36</v>
      </c>
      <c r="B114" s="128">
        <v>99</v>
      </c>
      <c r="C114" s="128">
        <v>101</v>
      </c>
      <c r="D114" s="128">
        <v>118</v>
      </c>
      <c r="E114" s="128">
        <v>112</v>
      </c>
      <c r="F114" s="25">
        <f t="shared" si="17"/>
        <v>0.13131313131313133</v>
      </c>
      <c r="G114" s="25">
        <f t="shared" si="18"/>
        <v>-5.0847457627118647E-2</v>
      </c>
    </row>
    <row r="115" spans="1:10" x14ac:dyDescent="0.25">
      <c r="A115" s="100" t="s">
        <v>37</v>
      </c>
      <c r="B115" s="128">
        <v>78</v>
      </c>
      <c r="C115" s="128">
        <v>79</v>
      </c>
      <c r="D115" s="128">
        <v>68</v>
      </c>
      <c r="E115" s="128">
        <v>66</v>
      </c>
      <c r="F115" s="25">
        <f t="shared" si="17"/>
        <v>-0.15384615384615385</v>
      </c>
      <c r="G115" s="25">
        <f t="shared" si="18"/>
        <v>-2.9411764705882353E-2</v>
      </c>
    </row>
    <row r="116" spans="1:10" s="113" customFormat="1" x14ac:dyDescent="0.25">
      <c r="A116" s="112" t="s">
        <v>45</v>
      </c>
      <c r="B116" s="129">
        <f>+B115+B114</f>
        <v>177</v>
      </c>
      <c r="C116" s="129">
        <f>+C115+C114</f>
        <v>180</v>
      </c>
      <c r="D116" s="129">
        <f>+D115+D114</f>
        <v>186</v>
      </c>
      <c r="E116" s="129">
        <f>+E115+E114</f>
        <v>178</v>
      </c>
      <c r="F116" s="28">
        <f t="shared" si="17"/>
        <v>5.6497175141242938E-3</v>
      </c>
      <c r="G116" s="28">
        <f t="shared" si="18"/>
        <v>-4.3010752688172046E-2</v>
      </c>
      <c r="H116" s="98"/>
      <c r="I116" s="116"/>
      <c r="J116" s="89"/>
    </row>
    <row r="117" spans="1:10" x14ac:dyDescent="0.25">
      <c r="A117" s="100" t="s">
        <v>48</v>
      </c>
      <c r="B117" s="128">
        <v>1187</v>
      </c>
      <c r="C117" s="128">
        <v>1144</v>
      </c>
      <c r="D117" s="128">
        <v>1300</v>
      </c>
      <c r="E117" s="128">
        <f>1159+154</f>
        <v>1313</v>
      </c>
      <c r="F117" s="25">
        <f t="shared" si="17"/>
        <v>0.10614995787700084</v>
      </c>
      <c r="G117" s="25">
        <f t="shared" si="18"/>
        <v>0.01</v>
      </c>
    </row>
    <row r="118" spans="1:10" x14ac:dyDescent="0.25">
      <c r="A118" s="100" t="s">
        <v>49</v>
      </c>
      <c r="B118" s="128">
        <v>264</v>
      </c>
      <c r="C118" s="128">
        <v>243</v>
      </c>
      <c r="D118" s="128">
        <v>231</v>
      </c>
      <c r="E118" s="128">
        <v>227</v>
      </c>
      <c r="F118" s="25">
        <f t="shared" si="17"/>
        <v>-0.14015151515151514</v>
      </c>
      <c r="G118" s="25">
        <f t="shared" si="18"/>
        <v>-1.7316017316017316E-2</v>
      </c>
    </row>
    <row r="119" spans="1:10" ht="10.15" customHeight="1" x14ac:dyDescent="0.25"/>
    <row r="120" spans="1:10" ht="19.5" x14ac:dyDescent="0.25">
      <c r="A120" s="166" t="s">
        <v>50</v>
      </c>
      <c r="B120" s="167"/>
      <c r="C120" s="167"/>
      <c r="D120" s="167"/>
      <c r="E120" s="167"/>
      <c r="F120" s="167"/>
      <c r="G120" s="167"/>
    </row>
    <row r="121" spans="1:10" ht="30" x14ac:dyDescent="0.25">
      <c r="A121" s="106"/>
      <c r="B121" s="5" t="s">
        <v>25</v>
      </c>
      <c r="C121" s="5" t="s">
        <v>26</v>
      </c>
      <c r="D121" s="5" t="s">
        <v>27</v>
      </c>
      <c r="E121" s="5" t="s">
        <v>143</v>
      </c>
      <c r="F121" s="11"/>
      <c r="G121" s="11"/>
    </row>
    <row r="122" spans="1:10" x14ac:dyDescent="0.25">
      <c r="A122" s="106" t="s">
        <v>70</v>
      </c>
      <c r="B122" s="103">
        <v>0.495</v>
      </c>
      <c r="C122" s="103">
        <v>0.46800000000000003</v>
      </c>
      <c r="D122" s="146">
        <v>0.51800000000000002</v>
      </c>
      <c r="E122" s="146">
        <v>0.46700000000000003</v>
      </c>
      <c r="F122" s="11"/>
      <c r="G122" s="11"/>
    </row>
    <row r="123" spans="1:10" ht="30" x14ac:dyDescent="0.25">
      <c r="A123" s="106" t="s">
        <v>149</v>
      </c>
      <c r="B123" s="131" t="s">
        <v>196</v>
      </c>
      <c r="C123" s="103">
        <v>0.36299999999999999</v>
      </c>
      <c r="D123" s="146">
        <v>0.40300000000000002</v>
      </c>
      <c r="E123" s="146">
        <v>0.36</v>
      </c>
      <c r="F123" s="11"/>
      <c r="G123" s="11"/>
    </row>
    <row r="124" spans="1:10" x14ac:dyDescent="0.25">
      <c r="A124" s="106" t="s">
        <v>61</v>
      </c>
      <c r="B124" s="103">
        <v>0.67600000000000005</v>
      </c>
      <c r="C124" s="103">
        <v>0.61899999999999999</v>
      </c>
      <c r="D124" s="146">
        <v>0.68700000000000006</v>
      </c>
      <c r="E124" s="146">
        <v>0.68</v>
      </c>
      <c r="F124" s="11"/>
      <c r="G124" s="11"/>
    </row>
    <row r="125" spans="1:10" ht="10.15" customHeight="1" x14ac:dyDescent="0.25"/>
    <row r="126" spans="1:10" ht="19.5" x14ac:dyDescent="0.25">
      <c r="A126" s="166" t="s">
        <v>62</v>
      </c>
      <c r="B126" s="167"/>
      <c r="C126" s="167"/>
      <c r="D126" s="167"/>
      <c r="E126" s="167"/>
      <c r="F126" s="167"/>
      <c r="G126" s="167"/>
    </row>
    <row r="127" spans="1:10" x14ac:dyDescent="0.25">
      <c r="A127" s="34" t="s">
        <v>75</v>
      </c>
      <c r="B127" s="5" t="s">
        <v>52</v>
      </c>
      <c r="C127" s="5" t="s">
        <v>12</v>
      </c>
      <c r="D127" s="5" t="s">
        <v>46</v>
      </c>
      <c r="E127" s="11"/>
      <c r="F127" s="11"/>
      <c r="G127" s="11"/>
    </row>
    <row r="128" spans="1:10" x14ac:dyDescent="0.25">
      <c r="A128" s="106" t="s">
        <v>62</v>
      </c>
      <c r="B128" s="108">
        <v>8.7999999999999995E-2</v>
      </c>
      <c r="C128" s="108">
        <v>7.9000000000000001E-2</v>
      </c>
      <c r="D128" s="108">
        <v>8.7999999999999995E-2</v>
      </c>
      <c r="E128" s="11"/>
      <c r="F128" s="11"/>
      <c r="G128" s="11"/>
    </row>
  </sheetData>
  <customSheetViews>
    <customSheetView guid="{7EBEC4A1-7860-4B15-928B-78DDE884C503}" showPageBreaks="1" fitToPage="1" printArea="1" topLeftCell="A31">
      <selection activeCell="B11" sqref="B11"/>
      <pageMargins left="0.45" right="0.45" top="0.4" bottom="0.4" header="0.3" footer="0.25"/>
      <printOptions horizontalCentered="1"/>
      <pageSetup scale="66" fitToHeight="2" orientation="portrait" r:id="rId1"/>
      <headerFooter>
        <oddFooter>Page &amp;P of &amp;N</oddFooter>
      </headerFooter>
    </customSheetView>
  </customSheetViews>
  <mergeCells count="33">
    <mergeCell ref="I46:I47"/>
    <mergeCell ref="A126:G126"/>
    <mergeCell ref="F71:F72"/>
    <mergeCell ref="G71:G72"/>
    <mergeCell ref="A72:E72"/>
    <mergeCell ref="A83:G83"/>
    <mergeCell ref="A91:G91"/>
    <mergeCell ref="A94:G94"/>
    <mergeCell ref="A100:G100"/>
    <mergeCell ref="F101:F102"/>
    <mergeCell ref="G101:G102"/>
    <mergeCell ref="A109:G109"/>
    <mergeCell ref="A120:G120"/>
    <mergeCell ref="A70:G70"/>
    <mergeCell ref="E58:G58"/>
    <mergeCell ref="A56:G56"/>
    <mergeCell ref="A1:G1"/>
    <mergeCell ref="B3:D3"/>
    <mergeCell ref="A4:G4"/>
    <mergeCell ref="F11:G11"/>
    <mergeCell ref="A14:G14"/>
    <mergeCell ref="A22:G22"/>
    <mergeCell ref="B28:E28"/>
    <mergeCell ref="A36:G36"/>
    <mergeCell ref="F37:F38"/>
    <mergeCell ref="G37:G38"/>
    <mergeCell ref="A38:D38"/>
    <mergeCell ref="F32:G32"/>
    <mergeCell ref="A44:E44"/>
    <mergeCell ref="F44:F45"/>
    <mergeCell ref="G44:G45"/>
    <mergeCell ref="A48:G48"/>
    <mergeCell ref="A51:G51"/>
  </mergeCells>
  <printOptions horizontalCentered="1"/>
  <pageMargins left="0.25" right="0.25" top="0.25" bottom="0.5" header="0.3" footer="0.25"/>
  <pageSetup scale="66" fitToHeight="2" orientation="portrait" r:id="rId2"/>
  <headerFooter>
    <oddFooter>&amp;LUWG&amp;RPage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21"/>
  <sheetViews>
    <sheetView zoomScaleNormal="100" workbookViewId="0">
      <selection activeCell="H10" sqref="H10:P18"/>
    </sheetView>
  </sheetViews>
  <sheetFormatPr defaultColWidth="8.85546875" defaultRowHeight="15" x14ac:dyDescent="0.25"/>
  <cols>
    <col min="1" max="1" width="25" style="3" customWidth="1"/>
    <col min="2" max="5" width="16" style="3" customWidth="1"/>
    <col min="6" max="6" width="16.28515625" style="3" customWidth="1"/>
    <col min="7" max="7" width="16" style="3" customWidth="1"/>
    <col min="8" max="16384" width="8.85546875" style="3"/>
  </cols>
  <sheetData>
    <row r="1" spans="1:10" s="13" customFormat="1" ht="20.25" x14ac:dyDescent="0.25">
      <c r="A1" s="179" t="s">
        <v>126</v>
      </c>
      <c r="B1" s="179"/>
      <c r="C1" s="179"/>
      <c r="D1" s="179"/>
      <c r="E1" s="179"/>
      <c r="F1" s="179"/>
      <c r="G1" s="179"/>
    </row>
    <row r="2" spans="1:10" s="6" customFormat="1" ht="20.25" x14ac:dyDescent="0.3">
      <c r="A2" s="175" t="s">
        <v>78</v>
      </c>
      <c r="B2" s="175"/>
      <c r="C2" s="175"/>
      <c r="D2" s="175"/>
      <c r="E2" s="175"/>
      <c r="F2" s="175"/>
      <c r="G2" s="175"/>
    </row>
    <row r="3" spans="1:10" s="6" customFormat="1" ht="21" thickBot="1" x14ac:dyDescent="0.35">
      <c r="A3" s="32"/>
      <c r="B3" s="32"/>
      <c r="C3" s="32"/>
      <c r="D3" s="32"/>
      <c r="E3" s="32"/>
      <c r="F3" s="32"/>
      <c r="G3" s="32"/>
    </row>
    <row r="4" spans="1:10" s="6" customFormat="1" ht="21" thickBot="1" x14ac:dyDescent="0.35">
      <c r="A4" s="176" t="s">
        <v>150</v>
      </c>
      <c r="B4" s="177"/>
      <c r="C4" s="177"/>
      <c r="D4" s="177"/>
      <c r="E4" s="177"/>
      <c r="F4" s="177"/>
      <c r="G4" s="178"/>
    </row>
    <row r="5" spans="1:10" s="6" customFormat="1" ht="20.25" x14ac:dyDescent="0.3">
      <c r="A5" s="32"/>
      <c r="B5" s="32"/>
      <c r="C5" s="32"/>
      <c r="D5" s="32"/>
      <c r="E5" s="32"/>
      <c r="F5" s="32"/>
      <c r="G5" s="32"/>
    </row>
    <row r="6" spans="1:10" s="7" customFormat="1" ht="18.75" x14ac:dyDescent="0.3">
      <c r="A6" s="7" t="s">
        <v>14</v>
      </c>
      <c r="B6" s="180" t="str">
        <f>'Trend Data '!B3:D3</f>
        <v>University of West Georgia</v>
      </c>
      <c r="C6" s="181"/>
      <c r="D6" s="181"/>
    </row>
    <row r="7" spans="1:10" s="7" customFormat="1" ht="18.75" x14ac:dyDescent="0.3">
      <c r="B7" s="31"/>
      <c r="C7" s="31"/>
      <c r="D7" s="31"/>
    </row>
    <row r="8" spans="1:10" s="4" customFormat="1" ht="19.5" x14ac:dyDescent="0.3">
      <c r="A8" s="182" t="s">
        <v>78</v>
      </c>
      <c r="B8" s="183"/>
      <c r="C8" s="183"/>
      <c r="D8" s="183"/>
      <c r="E8" s="183"/>
      <c r="F8" s="183"/>
      <c r="G8" s="183"/>
    </row>
    <row r="9" spans="1:10" s="4" customFormat="1" ht="36.75" customHeight="1" x14ac:dyDescent="0.3">
      <c r="A9" s="36" t="s">
        <v>79</v>
      </c>
      <c r="B9" s="1" t="s">
        <v>41</v>
      </c>
      <c r="C9" s="1" t="s">
        <v>76</v>
      </c>
      <c r="D9" s="1" t="s">
        <v>109</v>
      </c>
      <c r="E9" s="1" t="s">
        <v>127</v>
      </c>
      <c r="F9" s="1" t="s">
        <v>105</v>
      </c>
      <c r="G9" s="1" t="s">
        <v>128</v>
      </c>
    </row>
    <row r="10" spans="1:10" s="4" customFormat="1" ht="18.600000000000001" customHeight="1" x14ac:dyDescent="0.3">
      <c r="A10" s="35" t="s">
        <v>110</v>
      </c>
      <c r="B10" s="38">
        <f>+'Trend Data '!B19</f>
        <v>1718</v>
      </c>
      <c r="C10" s="38">
        <f>+'Trend Data '!C19</f>
        <v>1997</v>
      </c>
      <c r="D10" s="38">
        <f>+'Trend Data '!D19</f>
        <v>2434</v>
      </c>
      <c r="E10" s="38">
        <v>2874</v>
      </c>
      <c r="F10" s="139">
        <f>'Trend Data '!F19</f>
        <v>3406</v>
      </c>
      <c r="G10" s="139">
        <f>'Trend Data '!G19</f>
        <v>4019</v>
      </c>
    </row>
    <row r="11" spans="1:10" s="4" customFormat="1" ht="18.600000000000001" customHeight="1" x14ac:dyDescent="0.3">
      <c r="A11" s="35" t="s">
        <v>183</v>
      </c>
      <c r="B11" s="39">
        <v>10096</v>
      </c>
      <c r="C11" s="39">
        <v>10226</v>
      </c>
      <c r="D11" s="39">
        <v>10302</v>
      </c>
      <c r="E11" s="39">
        <v>9993</v>
      </c>
      <c r="F11" s="139">
        <v>10005</v>
      </c>
      <c r="G11" s="139">
        <v>10224</v>
      </c>
      <c r="J11" s="97"/>
    </row>
    <row r="12" spans="1:10" ht="18.600000000000001" customHeight="1" x14ac:dyDescent="0.3">
      <c r="A12" s="35" t="s">
        <v>205</v>
      </c>
      <c r="B12" s="39">
        <v>440</v>
      </c>
      <c r="C12" s="39">
        <v>707</v>
      </c>
      <c r="D12" s="39">
        <v>743</v>
      </c>
      <c r="E12" s="39">
        <v>961</v>
      </c>
      <c r="F12" s="140">
        <v>1096</v>
      </c>
      <c r="G12" s="140">
        <v>1181</v>
      </c>
      <c r="H12" s="4"/>
      <c r="J12" s="97"/>
    </row>
    <row r="13" spans="1:10" ht="18.600000000000001" customHeight="1" x14ac:dyDescent="0.3">
      <c r="A13" s="35" t="s">
        <v>184</v>
      </c>
      <c r="B13" s="39">
        <v>82</v>
      </c>
      <c r="C13" s="39">
        <v>42</v>
      </c>
      <c r="D13" s="39">
        <v>37</v>
      </c>
      <c r="E13" s="39">
        <v>57</v>
      </c>
      <c r="F13" s="140">
        <v>65</v>
      </c>
      <c r="G13" s="140">
        <v>75</v>
      </c>
      <c r="H13" s="4"/>
      <c r="J13" s="97"/>
    </row>
    <row r="14" spans="1:10" ht="18.600000000000001" customHeight="1" x14ac:dyDescent="0.3">
      <c r="A14" s="35" t="s">
        <v>185</v>
      </c>
      <c r="B14" s="39"/>
      <c r="C14" s="39">
        <v>22</v>
      </c>
      <c r="D14" s="39">
        <v>26</v>
      </c>
      <c r="E14" s="39">
        <v>12</v>
      </c>
      <c r="F14" s="140">
        <v>20</v>
      </c>
      <c r="G14" s="140">
        <v>20</v>
      </c>
      <c r="H14" s="4"/>
      <c r="J14" s="97"/>
    </row>
    <row r="15" spans="1:10" ht="18.600000000000001" customHeight="1" x14ac:dyDescent="0.3">
      <c r="A15" s="35" t="s">
        <v>186</v>
      </c>
      <c r="B15" s="39">
        <v>2</v>
      </c>
      <c r="C15" s="39"/>
      <c r="D15" s="39">
        <v>9</v>
      </c>
      <c r="E15" s="39">
        <v>14</v>
      </c>
      <c r="F15" s="140">
        <v>20</v>
      </c>
      <c r="G15" s="140">
        <v>25</v>
      </c>
      <c r="H15" s="4"/>
      <c r="J15" s="97"/>
    </row>
    <row r="16" spans="1:10" ht="18.600000000000001" customHeight="1" x14ac:dyDescent="0.3">
      <c r="A16" s="35" t="s">
        <v>187</v>
      </c>
      <c r="B16" s="39">
        <v>28</v>
      </c>
      <c r="C16" s="39">
        <v>12</v>
      </c>
      <c r="D16" s="39"/>
      <c r="E16" s="39"/>
      <c r="F16" s="140"/>
      <c r="G16" s="140"/>
      <c r="H16" s="4"/>
      <c r="J16" s="97"/>
    </row>
    <row r="17" spans="1:7" ht="18.600000000000001" customHeight="1" x14ac:dyDescent="0.3">
      <c r="A17" s="35"/>
      <c r="B17" s="39"/>
      <c r="C17" s="39"/>
      <c r="D17" s="39"/>
      <c r="E17" s="39"/>
      <c r="F17" s="140"/>
      <c r="G17" s="140"/>
    </row>
    <row r="18" spans="1:7" ht="18.600000000000001" customHeight="1" x14ac:dyDescent="0.3">
      <c r="A18" s="37" t="s">
        <v>81</v>
      </c>
      <c r="B18" s="39">
        <f>SUM(B10:B17)</f>
        <v>12366</v>
      </c>
      <c r="C18" s="39">
        <f t="shared" ref="C18:G18" si="0">SUM(C10:C17)</f>
        <v>13006</v>
      </c>
      <c r="D18" s="39">
        <f t="shared" si="0"/>
        <v>13551</v>
      </c>
      <c r="E18" s="39">
        <f t="shared" si="0"/>
        <v>13911</v>
      </c>
      <c r="F18" s="140">
        <f t="shared" si="0"/>
        <v>14612</v>
      </c>
      <c r="G18" s="140">
        <f t="shared" si="0"/>
        <v>15544</v>
      </c>
    </row>
    <row r="19" spans="1:7" ht="18.600000000000001" customHeight="1" x14ac:dyDescent="0.35">
      <c r="A19" s="79"/>
      <c r="B19" s="80"/>
      <c r="C19" s="80"/>
      <c r="D19" s="80"/>
      <c r="E19" s="80"/>
      <c r="F19" s="80"/>
      <c r="G19" s="80"/>
    </row>
    <row r="20" spans="1:7" ht="18.600000000000001" customHeight="1" x14ac:dyDescent="0.3">
      <c r="A20" s="49" t="s">
        <v>125</v>
      </c>
      <c r="B20" s="47"/>
      <c r="C20" s="47"/>
      <c r="D20" s="47"/>
      <c r="E20" s="47"/>
      <c r="F20" s="47"/>
      <c r="G20" s="48"/>
    </row>
    <row r="21" spans="1:7" ht="18.600000000000001" customHeight="1" x14ac:dyDescent="0.3">
      <c r="A21" s="172" t="s">
        <v>80</v>
      </c>
      <c r="B21" s="173"/>
      <c r="C21" s="173"/>
      <c r="D21" s="173"/>
      <c r="E21" s="173"/>
      <c r="F21" s="173"/>
      <c r="G21" s="174"/>
    </row>
  </sheetData>
  <customSheetViews>
    <customSheetView guid="{7EBEC4A1-7860-4B15-928B-78DDE884C503}" showPageBreaks="1" fitToPage="1" printArea="1" topLeftCell="A6">
      <selection activeCell="B10" sqref="B10:E10"/>
      <pageMargins left="0.45" right="0.45" top="0.45" bottom="0.45" header="0.3" footer="0.25"/>
      <printOptions horizontalCentered="1"/>
      <pageSetup scale="79" fitToHeight="2" orientation="portrait" r:id="rId1"/>
      <headerFooter>
        <oddFooter>Page &amp;P of &amp;N</oddFooter>
      </headerFooter>
    </customSheetView>
  </customSheetViews>
  <mergeCells count="6">
    <mergeCell ref="A21:G21"/>
    <mergeCell ref="A2:G2"/>
    <mergeCell ref="A4:G4"/>
    <mergeCell ref="A1:G1"/>
    <mergeCell ref="B6:D6"/>
    <mergeCell ref="A8:G8"/>
  </mergeCells>
  <printOptions horizontalCentered="1"/>
  <pageMargins left="0.45" right="0.45" top="0.45" bottom="0.45" header="0.3" footer="0.25"/>
  <pageSetup scale="79" fitToHeight="2" orientation="portrait" r:id="rId2"/>
  <headerFooter>
    <oddFooter>&amp;LUWG&amp;CPage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L17"/>
  <sheetViews>
    <sheetView zoomScaleNormal="100" workbookViewId="0">
      <selection activeCell="A24" sqref="A24"/>
    </sheetView>
  </sheetViews>
  <sheetFormatPr defaultRowHeight="15" x14ac:dyDescent="0.25"/>
  <cols>
    <col min="1" max="1" width="52.28515625" bestFit="1" customWidth="1"/>
    <col min="2" max="2" width="19.85546875" customWidth="1"/>
    <col min="3" max="5" width="18.7109375" customWidth="1"/>
    <col min="6" max="6" width="21.7109375" customWidth="1"/>
    <col min="7" max="7" width="22" hidden="1" customWidth="1"/>
  </cols>
  <sheetData>
    <row r="1" spans="1:12" s="3" customFormat="1" ht="20.25" customHeight="1" x14ac:dyDescent="0.25">
      <c r="A1" s="179" t="s">
        <v>126</v>
      </c>
      <c r="B1" s="179"/>
      <c r="C1" s="179"/>
      <c r="D1" s="179"/>
      <c r="E1" s="179"/>
      <c r="F1" s="179"/>
      <c r="G1" s="179"/>
      <c r="H1" s="66"/>
      <c r="I1" s="66"/>
      <c r="J1" s="66"/>
      <c r="K1" s="66"/>
      <c r="L1" s="66"/>
    </row>
    <row r="2" spans="1:12" s="3" customFormat="1" ht="20.25" x14ac:dyDescent="0.3">
      <c r="A2" s="175" t="s">
        <v>178</v>
      </c>
      <c r="B2" s="175"/>
      <c r="C2" s="175"/>
      <c r="D2" s="175"/>
      <c r="E2" s="175"/>
      <c r="F2" s="175"/>
      <c r="G2" s="175"/>
      <c r="H2" s="12"/>
      <c r="I2" s="12"/>
      <c r="J2" s="12"/>
      <c r="K2" s="12"/>
      <c r="L2" s="12"/>
    </row>
    <row r="3" spans="1:12" s="3" customFormat="1" ht="20.25" x14ac:dyDescent="0.3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2" s="3" customFormat="1" ht="18.75" x14ac:dyDescent="0.3">
      <c r="A4" s="7" t="s">
        <v>14</v>
      </c>
      <c r="B4" s="180" t="str">
        <f>'Trend Data '!B3:D3</f>
        <v>University of West Georgia</v>
      </c>
      <c r="C4" s="181"/>
      <c r="D4" s="181"/>
    </row>
    <row r="7" spans="1:12" s="22" customFormat="1" ht="19.5" x14ac:dyDescent="0.25">
      <c r="A7" s="190" t="s">
        <v>162</v>
      </c>
      <c r="B7" s="191"/>
      <c r="C7" s="191"/>
      <c r="D7" s="191"/>
      <c r="E7" s="191"/>
      <c r="F7" s="191"/>
      <c r="G7" s="192"/>
    </row>
    <row r="8" spans="1:12" s="3" customFormat="1" ht="15.75" x14ac:dyDescent="0.25">
      <c r="A8" s="9"/>
      <c r="B8" s="5" t="s">
        <v>27</v>
      </c>
      <c r="C8" s="169"/>
      <c r="D8" s="170"/>
      <c r="E8" s="170"/>
      <c r="F8" s="170"/>
      <c r="G8" s="171"/>
    </row>
    <row r="9" spans="1:12" s="75" customFormat="1" ht="21" customHeight="1" x14ac:dyDescent="0.25">
      <c r="A9" s="85" t="s">
        <v>165</v>
      </c>
      <c r="B9" s="147">
        <v>172235</v>
      </c>
      <c r="C9" s="187" t="s">
        <v>176</v>
      </c>
      <c r="D9" s="188"/>
      <c r="E9" s="188"/>
      <c r="F9" s="188"/>
      <c r="G9" s="189"/>
    </row>
    <row r="10" spans="1:12" s="75" customFormat="1" ht="21" customHeight="1" x14ac:dyDescent="0.25">
      <c r="A10" s="85" t="s">
        <v>166</v>
      </c>
      <c r="B10" s="147">
        <v>3872044</v>
      </c>
      <c r="C10" s="187" t="s">
        <v>174</v>
      </c>
      <c r="D10" s="188"/>
      <c r="E10" s="188"/>
      <c r="F10" s="188"/>
      <c r="G10" s="189"/>
    </row>
    <row r="11" spans="1:12" s="75" customFormat="1" ht="21" customHeight="1" x14ac:dyDescent="0.25">
      <c r="A11" s="85" t="s">
        <v>161</v>
      </c>
      <c r="B11" s="142">
        <v>130</v>
      </c>
      <c r="C11" s="187"/>
      <c r="D11" s="188"/>
      <c r="E11" s="188"/>
      <c r="F11" s="188"/>
      <c r="G11" s="189"/>
    </row>
    <row r="12" spans="1:12" s="75" customFormat="1" ht="21" customHeight="1" x14ac:dyDescent="0.25">
      <c r="A12" s="85" t="s">
        <v>163</v>
      </c>
      <c r="B12" s="142">
        <v>121</v>
      </c>
      <c r="C12" s="187" t="s">
        <v>175</v>
      </c>
      <c r="D12" s="188"/>
      <c r="E12" s="188"/>
      <c r="F12" s="188"/>
      <c r="G12" s="189"/>
    </row>
    <row r="13" spans="1:12" s="75" customFormat="1" ht="21" customHeight="1" x14ac:dyDescent="0.25">
      <c r="A13" s="85" t="s">
        <v>180</v>
      </c>
      <c r="B13" s="143">
        <v>86897</v>
      </c>
      <c r="C13" s="187" t="s">
        <v>177</v>
      </c>
      <c r="D13" s="188"/>
      <c r="E13" s="188"/>
      <c r="F13" s="188"/>
      <c r="G13" s="189"/>
    </row>
    <row r="14" spans="1:12" s="75" customFormat="1" ht="21" customHeight="1" x14ac:dyDescent="0.25">
      <c r="A14" s="85" t="s">
        <v>181</v>
      </c>
      <c r="B14" s="143">
        <v>57918</v>
      </c>
      <c r="C14" s="187" t="s">
        <v>177</v>
      </c>
      <c r="D14" s="188"/>
      <c r="E14" s="188"/>
      <c r="F14" s="188"/>
      <c r="G14" s="189"/>
    </row>
    <row r="15" spans="1:12" s="75" customFormat="1" ht="21" customHeight="1" x14ac:dyDescent="0.25">
      <c r="A15" s="86"/>
      <c r="B15" s="87"/>
      <c r="C15" s="88"/>
      <c r="D15" s="88"/>
      <c r="E15" s="88"/>
      <c r="F15" s="88"/>
      <c r="G15" s="88"/>
    </row>
    <row r="16" spans="1:12" ht="29.25" customHeight="1" x14ac:dyDescent="0.25">
      <c r="A16" s="193" t="s">
        <v>179</v>
      </c>
      <c r="B16" s="194"/>
      <c r="C16" s="194"/>
      <c r="D16" s="194"/>
      <c r="E16" s="194"/>
      <c r="F16" s="194"/>
      <c r="G16" s="195"/>
    </row>
    <row r="17" spans="1:7" ht="152.25" customHeight="1" x14ac:dyDescent="0.25">
      <c r="A17" s="184"/>
      <c r="B17" s="185"/>
      <c r="C17" s="185"/>
      <c r="D17" s="185"/>
      <c r="E17" s="185"/>
      <c r="F17" s="185"/>
      <c r="G17" s="186"/>
    </row>
  </sheetData>
  <mergeCells count="13">
    <mergeCell ref="A1:G1"/>
    <mergeCell ref="A2:G2"/>
    <mergeCell ref="B4:D4"/>
    <mergeCell ref="A7:G7"/>
    <mergeCell ref="A16:G16"/>
    <mergeCell ref="A17:G17"/>
    <mergeCell ref="C8:G8"/>
    <mergeCell ref="C9:G9"/>
    <mergeCell ref="C10:G10"/>
    <mergeCell ref="C11:G11"/>
    <mergeCell ref="C12:G12"/>
    <mergeCell ref="C13:G13"/>
    <mergeCell ref="C14:G14"/>
  </mergeCells>
  <printOptions horizontalCentered="1"/>
  <pageMargins left="0.25" right="0.25" top="0.25" bottom="0.5" header="0.3" footer="0.3"/>
  <pageSetup scale="67" orientation="portrait" r:id="rId1"/>
  <headerFooter>
    <oddFooter>&amp;LUWG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K34"/>
  <sheetViews>
    <sheetView workbookViewId="0">
      <selection activeCell="H29" sqref="H29:H36"/>
    </sheetView>
  </sheetViews>
  <sheetFormatPr defaultRowHeight="15.75" x14ac:dyDescent="0.25"/>
  <cols>
    <col min="1" max="1" width="48.85546875" style="3" customWidth="1"/>
    <col min="2" max="5" width="18.7109375" style="3" customWidth="1"/>
    <col min="6" max="7" width="22" style="3" customWidth="1"/>
    <col min="8" max="8" width="15.5703125" style="90" bestFit="1" customWidth="1"/>
    <col min="9" max="16384" width="9.140625" style="3"/>
  </cols>
  <sheetData>
    <row r="1" spans="1:11" ht="20.25" customHeight="1" x14ac:dyDescent="0.25">
      <c r="A1" s="179" t="s">
        <v>126</v>
      </c>
      <c r="B1" s="179"/>
      <c r="C1" s="179"/>
      <c r="D1" s="179"/>
      <c r="E1" s="179"/>
      <c r="F1" s="179"/>
      <c r="G1" s="179"/>
      <c r="H1" s="91"/>
      <c r="I1" s="66"/>
      <c r="J1" s="66"/>
      <c r="K1" s="66"/>
    </row>
    <row r="2" spans="1:11" ht="20.25" x14ac:dyDescent="0.3">
      <c r="A2" s="175" t="s">
        <v>167</v>
      </c>
      <c r="B2" s="175"/>
      <c r="C2" s="175"/>
      <c r="D2" s="175"/>
      <c r="E2" s="175"/>
      <c r="F2" s="175"/>
      <c r="G2" s="175"/>
      <c r="H2" s="92"/>
      <c r="I2" s="12"/>
      <c r="J2" s="12"/>
      <c r="K2" s="12"/>
    </row>
    <row r="3" spans="1:11" ht="20.25" x14ac:dyDescent="0.3">
      <c r="A3" s="118"/>
      <c r="B3" s="118"/>
      <c r="C3" s="118"/>
      <c r="D3" s="118"/>
      <c r="E3" s="118"/>
      <c r="F3" s="118"/>
      <c r="G3" s="118"/>
      <c r="H3" s="93"/>
      <c r="I3" s="118"/>
      <c r="J3" s="118"/>
    </row>
    <row r="4" spans="1:11" ht="18.75" x14ac:dyDescent="0.3">
      <c r="A4" s="7" t="s">
        <v>14</v>
      </c>
      <c r="B4" s="180" t="str">
        <f>'Trend Data '!B3:D3</f>
        <v>University of West Georgia</v>
      </c>
      <c r="C4" s="181"/>
      <c r="D4" s="181"/>
    </row>
    <row r="7" spans="1:11" ht="19.5" x14ac:dyDescent="0.3">
      <c r="A7" s="182" t="s">
        <v>151</v>
      </c>
      <c r="B7" s="183"/>
      <c r="C7" s="183"/>
      <c r="D7" s="183"/>
      <c r="E7" s="183"/>
      <c r="F7" s="183"/>
      <c r="G7" s="183"/>
    </row>
    <row r="8" spans="1:11" ht="49.5" x14ac:dyDescent="0.25">
      <c r="A8" s="67" t="s">
        <v>157</v>
      </c>
      <c r="B8" s="68" t="s">
        <v>25</v>
      </c>
      <c r="C8" s="68" t="s">
        <v>26</v>
      </c>
      <c r="D8" s="68" t="s">
        <v>27</v>
      </c>
      <c r="E8" s="68" t="s">
        <v>169</v>
      </c>
      <c r="F8" s="68" t="s">
        <v>158</v>
      </c>
      <c r="G8" s="68" t="s">
        <v>159</v>
      </c>
    </row>
    <row r="9" spans="1:11" ht="18" customHeight="1" x14ac:dyDescent="0.25">
      <c r="A9" s="69" t="s">
        <v>152</v>
      </c>
      <c r="B9" s="70">
        <v>1047824</v>
      </c>
      <c r="C9" s="70">
        <v>900517</v>
      </c>
      <c r="D9" s="70">
        <v>1042968</v>
      </c>
      <c r="E9" s="130">
        <v>782720.55</v>
      </c>
      <c r="F9" s="71">
        <f t="shared" ref="F9:F14" si="0">+(E9-B9)/B9</f>
        <v>-0.2530037964390966</v>
      </c>
      <c r="G9" s="71">
        <f t="shared" ref="G9:G14" si="1">+(E9-D9)/D9</f>
        <v>-0.24952582437812085</v>
      </c>
      <c r="J9" s="124"/>
    </row>
    <row r="10" spans="1:11" ht="18" customHeight="1" x14ac:dyDescent="0.25">
      <c r="A10" s="69" t="s">
        <v>153</v>
      </c>
      <c r="B10" s="70">
        <v>29627</v>
      </c>
      <c r="C10" s="70">
        <v>30923</v>
      </c>
      <c r="D10" s="70">
        <v>54687</v>
      </c>
      <c r="E10" s="130">
        <v>33268.339999999997</v>
      </c>
      <c r="F10" s="71">
        <f t="shared" si="0"/>
        <v>0.12290613291929647</v>
      </c>
      <c r="G10" s="71">
        <f t="shared" si="1"/>
        <v>-0.39165907802585631</v>
      </c>
    </row>
    <row r="11" spans="1:11" ht="18" customHeight="1" x14ac:dyDescent="0.25">
      <c r="A11" s="69" t="s">
        <v>154</v>
      </c>
      <c r="B11" s="70">
        <v>269756</v>
      </c>
      <c r="C11" s="70">
        <v>193361</v>
      </c>
      <c r="D11" s="70">
        <v>94409</v>
      </c>
      <c r="E11" s="130">
        <v>312079.44</v>
      </c>
      <c r="F11" s="71">
        <f t="shared" si="0"/>
        <v>0.15689526831655273</v>
      </c>
      <c r="G11" s="71">
        <f t="shared" si="1"/>
        <v>2.3056111175841285</v>
      </c>
    </row>
    <row r="12" spans="1:11" ht="18" customHeight="1" x14ac:dyDescent="0.25">
      <c r="A12" s="69" t="s">
        <v>155</v>
      </c>
      <c r="B12" s="70">
        <v>0</v>
      </c>
      <c r="C12" s="70">
        <v>0</v>
      </c>
      <c r="D12" s="70">
        <v>0</v>
      </c>
      <c r="E12" s="130">
        <v>0</v>
      </c>
      <c r="F12" s="71" t="e">
        <f t="shared" si="0"/>
        <v>#DIV/0!</v>
      </c>
      <c r="G12" s="71" t="e">
        <f t="shared" si="1"/>
        <v>#DIV/0!</v>
      </c>
    </row>
    <row r="13" spans="1:11" ht="18" customHeight="1" x14ac:dyDescent="0.25">
      <c r="A13" s="69" t="s">
        <v>156</v>
      </c>
      <c r="B13" s="70">
        <v>681075</v>
      </c>
      <c r="C13" s="70">
        <v>762264</v>
      </c>
      <c r="D13" s="70">
        <v>732055</v>
      </c>
      <c r="E13" s="130">
        <f>705349+68690</f>
        <v>774039</v>
      </c>
      <c r="F13" s="71">
        <f t="shared" si="0"/>
        <v>0.13649598061887458</v>
      </c>
      <c r="G13" s="71">
        <f t="shared" si="1"/>
        <v>5.73508821058527E-2</v>
      </c>
    </row>
    <row r="14" spans="1:11" ht="49.5" x14ac:dyDescent="0.25">
      <c r="A14" s="126" t="s">
        <v>168</v>
      </c>
      <c r="B14" s="127">
        <f>SUM(B9:B13)</f>
        <v>2028282</v>
      </c>
      <c r="C14" s="127">
        <f>SUM(C9:C13)</f>
        <v>1887065</v>
      </c>
      <c r="D14" s="127">
        <f>SUM(D9:D13)</f>
        <v>1924119</v>
      </c>
      <c r="E14" s="127">
        <f>SUM(E9:E13)</f>
        <v>1902107.33</v>
      </c>
      <c r="F14" s="125">
        <f t="shared" si="0"/>
        <v>-6.2207656529023048E-2</v>
      </c>
      <c r="G14" s="125">
        <f t="shared" si="1"/>
        <v>-1.143986936358922E-2</v>
      </c>
    </row>
    <row r="15" spans="1:11" ht="16.5" x14ac:dyDescent="0.25">
      <c r="A15" s="81"/>
      <c r="B15" s="84">
        <f>+B14-'Trend Data '!B60</f>
        <v>0</v>
      </c>
      <c r="C15" s="84">
        <f>+C14-'Trend Data '!C60</f>
        <v>0</v>
      </c>
      <c r="D15" s="84">
        <f>+D14-'Trend Data '!D60</f>
        <v>0</v>
      </c>
      <c r="E15" s="82"/>
      <c r="F15" s="83"/>
      <c r="G15" s="83"/>
    </row>
    <row r="16" spans="1:11" x14ac:dyDescent="0.25">
      <c r="A16" s="90"/>
      <c r="B16" s="90"/>
      <c r="C16" s="90"/>
      <c r="D16" s="90"/>
      <c r="E16" s="90"/>
      <c r="F16" s="90"/>
      <c r="G16" s="90"/>
    </row>
    <row r="17" spans="1:9" ht="19.5" x14ac:dyDescent="0.3">
      <c r="A17" s="182" t="s">
        <v>170</v>
      </c>
      <c r="B17" s="183"/>
      <c r="C17" s="183"/>
      <c r="D17" s="183"/>
      <c r="E17" s="183"/>
      <c r="F17" s="183"/>
      <c r="G17" s="183"/>
    </row>
    <row r="18" spans="1:9" ht="22.5" customHeight="1" x14ac:dyDescent="0.3">
      <c r="A18" s="196" t="s">
        <v>173</v>
      </c>
      <c r="B18" s="197"/>
      <c r="C18" s="197"/>
      <c r="D18" s="197"/>
      <c r="E18" s="197"/>
      <c r="F18" s="197"/>
      <c r="G18" s="198"/>
    </row>
    <row r="19" spans="1:9" ht="45.75" customHeight="1" x14ac:dyDescent="0.25">
      <c r="A19" s="67"/>
      <c r="B19" s="68" t="s">
        <v>25</v>
      </c>
      <c r="C19" s="68" t="s">
        <v>26</v>
      </c>
      <c r="D19" s="68" t="s">
        <v>27</v>
      </c>
      <c r="E19" s="68" t="s">
        <v>169</v>
      </c>
      <c r="F19" s="68" t="s">
        <v>158</v>
      </c>
      <c r="G19" s="68" t="s">
        <v>159</v>
      </c>
    </row>
    <row r="20" spans="1:9" s="75" customFormat="1" ht="16.5" x14ac:dyDescent="0.25">
      <c r="A20" s="69" t="s">
        <v>152</v>
      </c>
      <c r="B20" s="130">
        <v>1717201</v>
      </c>
      <c r="C20" s="130">
        <v>1653614</v>
      </c>
      <c r="D20" s="130">
        <v>902616</v>
      </c>
      <c r="E20" s="130">
        <v>717206</v>
      </c>
      <c r="F20" s="71">
        <f t="shared" ref="F20:F25" si="2">+(E20-B20)/B20</f>
        <v>-0.58234009880031512</v>
      </c>
      <c r="G20" s="71">
        <f t="shared" ref="G20:G25" si="3">+(E20-D20)/D20</f>
        <v>-0.20541404096537177</v>
      </c>
      <c r="H20" s="90"/>
      <c r="I20" s="3"/>
    </row>
    <row r="21" spans="1:9" s="75" customFormat="1" ht="16.5" x14ac:dyDescent="0.25">
      <c r="A21" s="69" t="s">
        <v>153</v>
      </c>
      <c r="B21" s="130">
        <v>688688</v>
      </c>
      <c r="C21" s="130">
        <v>393136</v>
      </c>
      <c r="D21" s="130">
        <v>503833</v>
      </c>
      <c r="E21" s="130">
        <v>457707</v>
      </c>
      <c r="F21" s="71">
        <f t="shared" si="2"/>
        <v>-0.33539280486954903</v>
      </c>
      <c r="G21" s="71">
        <f t="shared" si="3"/>
        <v>-9.1550176348115353E-2</v>
      </c>
      <c r="H21" s="90"/>
      <c r="I21" s="3"/>
    </row>
    <row r="22" spans="1:9" s="75" customFormat="1" ht="16.5" x14ac:dyDescent="0.25">
      <c r="A22" s="69" t="s">
        <v>154</v>
      </c>
      <c r="B22" s="130">
        <v>53524</v>
      </c>
      <c r="C22" s="130">
        <v>154888</v>
      </c>
      <c r="D22" s="130">
        <v>86378</v>
      </c>
      <c r="E22" s="130">
        <v>150152</v>
      </c>
      <c r="F22" s="71">
        <f t="shared" si="2"/>
        <v>1.8053209775054182</v>
      </c>
      <c r="G22" s="71">
        <f t="shared" si="3"/>
        <v>0.73831299636481507</v>
      </c>
      <c r="H22" s="90"/>
      <c r="I22" s="3"/>
    </row>
    <row r="23" spans="1:9" s="75" customFormat="1" ht="16.5" x14ac:dyDescent="0.25">
      <c r="A23" s="69" t="s">
        <v>155</v>
      </c>
      <c r="B23" s="130">
        <v>112555</v>
      </c>
      <c r="C23" s="130">
        <v>170491</v>
      </c>
      <c r="D23" s="130">
        <v>126524</v>
      </c>
      <c r="E23" s="130">
        <v>114925</v>
      </c>
      <c r="F23" s="71">
        <f t="shared" si="2"/>
        <v>2.1056372440140376E-2</v>
      </c>
      <c r="G23" s="71">
        <f t="shared" si="3"/>
        <v>-9.1674306850874146E-2</v>
      </c>
      <c r="H23" s="90"/>
      <c r="I23" s="3"/>
    </row>
    <row r="24" spans="1:9" s="75" customFormat="1" ht="16.5" x14ac:dyDescent="0.25">
      <c r="A24" s="69" t="s">
        <v>156</v>
      </c>
      <c r="B24" s="130">
        <v>65028</v>
      </c>
      <c r="C24" s="130">
        <v>50000</v>
      </c>
      <c r="D24" s="130">
        <v>62400</v>
      </c>
      <c r="E24" s="130">
        <v>0</v>
      </c>
      <c r="F24" s="71">
        <f t="shared" si="2"/>
        <v>-1</v>
      </c>
      <c r="G24" s="71">
        <f t="shared" si="3"/>
        <v>-1</v>
      </c>
      <c r="H24" s="90"/>
      <c r="I24" s="3"/>
    </row>
    <row r="25" spans="1:9" s="75" customFormat="1" ht="16.5" x14ac:dyDescent="0.25">
      <c r="A25" s="72" t="s">
        <v>170</v>
      </c>
      <c r="B25" s="73">
        <f>SUM(B20:B24)</f>
        <v>2636996</v>
      </c>
      <c r="C25" s="73">
        <f>SUM(C20:C24)</f>
        <v>2422129</v>
      </c>
      <c r="D25" s="73">
        <f>SUM(D20:D24)</f>
        <v>1681751</v>
      </c>
      <c r="E25" s="73">
        <f>SUM(E20:E24)</f>
        <v>1439990</v>
      </c>
      <c r="F25" s="74">
        <f t="shared" si="2"/>
        <v>-0.45392787854058181</v>
      </c>
      <c r="G25" s="74">
        <f t="shared" si="3"/>
        <v>-0.14375552623426416</v>
      </c>
      <c r="H25" s="90"/>
    </row>
    <row r="26" spans="1:9" s="75" customFormat="1" ht="16.5" x14ac:dyDescent="0.25">
      <c r="A26" s="76"/>
      <c r="B26" s="77"/>
      <c r="C26" s="77"/>
      <c r="D26" s="77"/>
      <c r="E26" s="77"/>
      <c r="F26" s="78"/>
      <c r="G26" s="78"/>
      <c r="H26" s="90"/>
    </row>
    <row r="27" spans="1:9" s="75" customFormat="1" ht="16.5" x14ac:dyDescent="0.25">
      <c r="H27" s="90"/>
    </row>
    <row r="28" spans="1:9" s="75" customFormat="1" ht="22.5" customHeight="1" x14ac:dyDescent="0.25">
      <c r="A28" s="202" t="s">
        <v>172</v>
      </c>
      <c r="B28" s="203"/>
      <c r="C28" s="203"/>
      <c r="D28" s="203"/>
      <c r="E28" s="203"/>
      <c r="F28" s="203"/>
      <c r="G28" s="204"/>
      <c r="H28" s="90"/>
    </row>
    <row r="29" spans="1:9" s="75" customFormat="1" ht="121.5" customHeight="1" x14ac:dyDescent="0.25">
      <c r="A29" s="199" t="s">
        <v>189</v>
      </c>
      <c r="B29" s="200"/>
      <c r="C29" s="200"/>
      <c r="D29" s="200"/>
      <c r="E29" s="200"/>
      <c r="F29" s="200"/>
      <c r="G29" s="201"/>
      <c r="H29" s="90"/>
    </row>
    <row r="30" spans="1:9" ht="16.5" x14ac:dyDescent="0.25">
      <c r="A30" s="75"/>
      <c r="B30" s="75"/>
      <c r="C30" s="75"/>
      <c r="D30" s="75"/>
      <c r="E30" s="75"/>
      <c r="F30" s="75"/>
      <c r="G30" s="75"/>
    </row>
    <row r="31" spans="1:9" s="75" customFormat="1" ht="22.5" customHeight="1" x14ac:dyDescent="0.25">
      <c r="A31" s="202" t="s">
        <v>171</v>
      </c>
      <c r="B31" s="203"/>
      <c r="C31" s="203"/>
      <c r="D31" s="203"/>
      <c r="E31" s="203"/>
      <c r="F31" s="203"/>
      <c r="G31" s="204"/>
      <c r="H31" s="90"/>
    </row>
    <row r="32" spans="1:9" s="75" customFormat="1" ht="121.5" customHeight="1" x14ac:dyDescent="0.25">
      <c r="A32" s="205" t="s">
        <v>190</v>
      </c>
      <c r="B32" s="206"/>
      <c r="C32" s="206"/>
      <c r="D32" s="206"/>
      <c r="E32" s="206"/>
      <c r="F32" s="206"/>
      <c r="G32" s="207"/>
      <c r="H32" s="90"/>
    </row>
    <row r="33" spans="1:7" ht="16.5" x14ac:dyDescent="0.25">
      <c r="A33" s="75"/>
      <c r="B33" s="75"/>
      <c r="C33" s="75"/>
      <c r="D33" s="75"/>
      <c r="E33" s="75"/>
      <c r="F33" s="75"/>
      <c r="G33" s="75"/>
    </row>
    <row r="34" spans="1:7" ht="16.5" x14ac:dyDescent="0.25">
      <c r="A34" s="75"/>
      <c r="B34" s="75"/>
      <c r="C34" s="75"/>
      <c r="D34" s="75"/>
      <c r="E34" s="75"/>
      <c r="F34" s="75"/>
      <c r="G34" s="75"/>
    </row>
  </sheetData>
  <mergeCells count="10">
    <mergeCell ref="A29:G29"/>
    <mergeCell ref="A28:G28"/>
    <mergeCell ref="A17:G17"/>
    <mergeCell ref="A31:G31"/>
    <mergeCell ref="A32:G32"/>
    <mergeCell ref="B4:D4"/>
    <mergeCell ref="A7:G7"/>
    <mergeCell ref="A1:G1"/>
    <mergeCell ref="A2:G2"/>
    <mergeCell ref="A18:G18"/>
  </mergeCells>
  <printOptions horizontalCentered="1"/>
  <pageMargins left="0.25" right="0.25" top="0.25" bottom="0.5" header="0.3" footer="0.3"/>
  <pageSetup scale="65" orientation="landscape" r:id="rId1"/>
  <headerFooter>
    <oddFooter>&amp;LUWG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M25"/>
  <sheetViews>
    <sheetView zoomScale="70" zoomScaleNormal="70" workbookViewId="0">
      <selection activeCell="G41" sqref="G41"/>
    </sheetView>
  </sheetViews>
  <sheetFormatPr defaultColWidth="8.85546875" defaultRowHeight="15.75" x14ac:dyDescent="0.25"/>
  <cols>
    <col min="1" max="1" width="42.85546875" style="3" bestFit="1" customWidth="1"/>
    <col min="2" max="2" width="12.85546875" style="3" customWidth="1"/>
    <col min="3" max="3" width="21.140625" style="3" bestFit="1" customWidth="1"/>
    <col min="4" max="4" width="18.5703125" style="3" customWidth="1"/>
    <col min="5" max="5" width="16.42578125" style="3" customWidth="1"/>
    <col min="6" max="6" width="16.5703125" style="3" customWidth="1"/>
    <col min="7" max="9" width="19.42578125" style="3" customWidth="1"/>
    <col min="10" max="10" width="19.7109375" style="3" customWidth="1"/>
    <col min="11" max="11" width="20.42578125" style="3" customWidth="1"/>
    <col min="12" max="12" width="18.42578125" style="3" customWidth="1"/>
    <col min="13" max="13" width="16.7109375" style="90" customWidth="1"/>
    <col min="14" max="16384" width="8.85546875" style="3"/>
  </cols>
  <sheetData>
    <row r="1" spans="1:12" ht="20.25" customHeight="1" x14ac:dyDescent="0.25">
      <c r="A1" s="179" t="s">
        <v>126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</row>
    <row r="2" spans="1:12" ht="20.25" x14ac:dyDescent="0.3">
      <c r="A2" s="175" t="s">
        <v>113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</row>
    <row r="3" spans="1:12" ht="20.25" x14ac:dyDescent="0.3">
      <c r="A3" s="42"/>
      <c r="B3" s="42"/>
      <c r="C3" s="50"/>
      <c r="D3" s="50"/>
      <c r="E3" s="50"/>
      <c r="F3" s="50"/>
      <c r="G3" s="42"/>
      <c r="H3" s="50"/>
      <c r="I3" s="50"/>
      <c r="J3" s="42"/>
      <c r="K3" s="42"/>
    </row>
    <row r="4" spans="1:12" ht="20.25" x14ac:dyDescent="0.3">
      <c r="A4" s="42"/>
      <c r="B4" s="42"/>
      <c r="C4" s="50"/>
      <c r="D4" s="50"/>
      <c r="E4" s="50"/>
      <c r="F4" s="50"/>
      <c r="G4" s="42"/>
      <c r="H4" s="50"/>
      <c r="I4" s="50"/>
      <c r="J4" s="42"/>
      <c r="K4" s="42"/>
    </row>
    <row r="5" spans="1:12" ht="18.75" x14ac:dyDescent="0.3">
      <c r="A5" s="7" t="s">
        <v>14</v>
      </c>
      <c r="B5" s="180" t="str">
        <f>'Trend Data '!B3:D3</f>
        <v>University of West Georgia</v>
      </c>
      <c r="C5" s="181"/>
      <c r="D5" s="181"/>
    </row>
    <row r="6" spans="1:12" ht="18.75" x14ac:dyDescent="0.3">
      <c r="A6" s="7"/>
      <c r="B6" s="7"/>
      <c r="C6" s="7"/>
      <c r="D6" s="7"/>
      <c r="E6" s="7"/>
      <c r="F6" s="7"/>
      <c r="G6" s="31"/>
      <c r="H6" s="31"/>
      <c r="I6" s="31"/>
      <c r="J6" s="31"/>
      <c r="K6" s="31"/>
    </row>
    <row r="7" spans="1:12" ht="18.75" customHeight="1" x14ac:dyDescent="0.25">
      <c r="A7" s="208" t="s">
        <v>111</v>
      </c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10"/>
    </row>
    <row r="8" spans="1:12" ht="19.5" x14ac:dyDescent="0.3">
      <c r="A8" s="182" t="s">
        <v>144</v>
      </c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</row>
    <row r="9" spans="1:12" ht="124.5" customHeight="1" x14ac:dyDescent="0.3">
      <c r="A9" s="62" t="s">
        <v>104</v>
      </c>
      <c r="B9" s="46" t="s">
        <v>119</v>
      </c>
      <c r="C9" s="46" t="s">
        <v>100</v>
      </c>
      <c r="D9" s="46" t="s">
        <v>115</v>
      </c>
      <c r="E9" s="46" t="s">
        <v>116</v>
      </c>
      <c r="F9" s="46" t="s">
        <v>117</v>
      </c>
      <c r="G9" s="46" t="s">
        <v>118</v>
      </c>
      <c r="H9" s="46" t="s">
        <v>121</v>
      </c>
      <c r="I9" s="46" t="s">
        <v>122</v>
      </c>
      <c r="J9" s="46" t="s">
        <v>124</v>
      </c>
      <c r="K9" s="46" t="s">
        <v>123</v>
      </c>
      <c r="L9" s="46" t="s">
        <v>112</v>
      </c>
    </row>
    <row r="10" spans="1:12" ht="18.75" x14ac:dyDescent="0.25">
      <c r="A10" s="63" t="s">
        <v>98</v>
      </c>
      <c r="B10" s="123">
        <v>12280</v>
      </c>
      <c r="C10" s="121">
        <v>4989537</v>
      </c>
      <c r="D10" s="121">
        <v>4955987</v>
      </c>
      <c r="E10" s="121">
        <v>28867</v>
      </c>
      <c r="F10" s="121">
        <v>0</v>
      </c>
      <c r="G10" s="122">
        <f>+C10-SUM(D10:F10)</f>
        <v>4683</v>
      </c>
      <c r="H10" s="122">
        <v>0</v>
      </c>
      <c r="I10" s="122">
        <f>+G10+H10</f>
        <v>4683</v>
      </c>
      <c r="J10" s="122">
        <v>990970</v>
      </c>
      <c r="K10" s="122">
        <v>920401</v>
      </c>
      <c r="L10" s="123" t="s">
        <v>191</v>
      </c>
    </row>
    <row r="11" spans="1:12" ht="18.75" x14ac:dyDescent="0.25">
      <c r="A11" s="63" t="s">
        <v>195</v>
      </c>
      <c r="B11" s="123">
        <v>12280</v>
      </c>
      <c r="C11" s="121">
        <v>2189953</v>
      </c>
      <c r="D11" s="121">
        <v>205348</v>
      </c>
      <c r="E11" s="121">
        <v>1000560</v>
      </c>
      <c r="F11" s="121">
        <v>1473404</v>
      </c>
      <c r="G11" s="122">
        <f t="shared" ref="G11:G17" si="0">+C11-SUM(D11:F11)</f>
        <v>-489359</v>
      </c>
      <c r="H11" s="122">
        <v>0</v>
      </c>
      <c r="I11" s="122">
        <f t="shared" ref="I11:I17" si="1">+G11+H11</f>
        <v>-489359</v>
      </c>
      <c r="J11" s="122">
        <v>-3251330</v>
      </c>
      <c r="K11" s="122">
        <v>-414649</v>
      </c>
      <c r="L11" s="123" t="s">
        <v>192</v>
      </c>
    </row>
    <row r="12" spans="1:12" ht="18.75" x14ac:dyDescent="0.25">
      <c r="A12" s="63" t="s">
        <v>101</v>
      </c>
      <c r="B12" s="123">
        <v>12210</v>
      </c>
      <c r="C12" s="121">
        <v>19668003</v>
      </c>
      <c r="D12" s="121">
        <v>11599091</v>
      </c>
      <c r="E12" s="121">
        <v>3891466</v>
      </c>
      <c r="F12" s="121">
        <v>5199077</v>
      </c>
      <c r="G12" s="122">
        <f t="shared" si="0"/>
        <v>-1021631</v>
      </c>
      <c r="H12" s="122">
        <v>148836</v>
      </c>
      <c r="I12" s="122">
        <f t="shared" si="1"/>
        <v>-872795</v>
      </c>
      <c r="J12" s="122">
        <v>-1190680</v>
      </c>
      <c r="K12" s="122">
        <v>9992209</v>
      </c>
      <c r="L12" s="123" t="s">
        <v>192</v>
      </c>
    </row>
    <row r="13" spans="1:12" ht="18.75" x14ac:dyDescent="0.3">
      <c r="A13" s="63" t="s">
        <v>102</v>
      </c>
      <c r="B13" s="123">
        <v>12220</v>
      </c>
      <c r="C13" s="121">
        <v>12027681</v>
      </c>
      <c r="D13" s="121">
        <v>11466855</v>
      </c>
      <c r="E13" s="121">
        <v>854144</v>
      </c>
      <c r="F13" s="121">
        <v>566538</v>
      </c>
      <c r="G13" s="122">
        <f t="shared" si="0"/>
        <v>-859856</v>
      </c>
      <c r="H13" s="122">
        <v>1505</v>
      </c>
      <c r="I13" s="122">
        <f t="shared" si="1"/>
        <v>-858351</v>
      </c>
      <c r="J13" s="56">
        <v>5646401</v>
      </c>
      <c r="K13" s="56">
        <v>2849296</v>
      </c>
      <c r="L13" s="119" t="s">
        <v>192</v>
      </c>
    </row>
    <row r="14" spans="1:12" ht="18.75" x14ac:dyDescent="0.3">
      <c r="A14" s="64" t="s">
        <v>99</v>
      </c>
      <c r="B14" s="119">
        <v>12230</v>
      </c>
      <c r="C14" s="55">
        <v>2914166</v>
      </c>
      <c r="D14" s="55">
        <v>2785627</v>
      </c>
      <c r="E14" s="55">
        <v>195813</v>
      </c>
      <c r="F14" s="55">
        <v>293315</v>
      </c>
      <c r="G14" s="122">
        <f t="shared" si="0"/>
        <v>-360589</v>
      </c>
      <c r="H14" s="122">
        <v>0</v>
      </c>
      <c r="I14" s="122">
        <f t="shared" si="1"/>
        <v>-360589</v>
      </c>
      <c r="J14" s="56">
        <v>2234915</v>
      </c>
      <c r="K14" s="56">
        <v>2991932</v>
      </c>
      <c r="L14" s="119" t="s">
        <v>192</v>
      </c>
    </row>
    <row r="15" spans="1:12" ht="18.75" x14ac:dyDescent="0.3">
      <c r="A15" s="64" t="s">
        <v>103</v>
      </c>
      <c r="B15" s="119">
        <v>12240</v>
      </c>
      <c r="C15" s="55">
        <v>2307168</v>
      </c>
      <c r="D15" s="55">
        <v>1962657</v>
      </c>
      <c r="E15" s="55">
        <v>4975</v>
      </c>
      <c r="F15" s="55">
        <v>0</v>
      </c>
      <c r="G15" s="122">
        <f t="shared" si="0"/>
        <v>339536</v>
      </c>
      <c r="H15" s="122">
        <v>0</v>
      </c>
      <c r="I15" s="122">
        <f t="shared" si="1"/>
        <v>339536</v>
      </c>
      <c r="J15" s="56">
        <v>1966272</v>
      </c>
      <c r="K15" s="56">
        <v>1818268</v>
      </c>
      <c r="L15" s="119" t="s">
        <v>191</v>
      </c>
    </row>
    <row r="16" spans="1:12" ht="18.75" x14ac:dyDescent="0.3">
      <c r="A16" s="64" t="s">
        <v>120</v>
      </c>
      <c r="B16" s="119">
        <v>12250</v>
      </c>
      <c r="C16" s="55">
        <v>1827501</v>
      </c>
      <c r="D16" s="55">
        <v>1410031</v>
      </c>
      <c r="E16" s="55">
        <v>356577</v>
      </c>
      <c r="F16" s="55">
        <v>292802</v>
      </c>
      <c r="G16" s="122">
        <f t="shared" si="0"/>
        <v>-231909</v>
      </c>
      <c r="H16" s="122">
        <v>0</v>
      </c>
      <c r="I16" s="122">
        <f t="shared" si="1"/>
        <v>-231909</v>
      </c>
      <c r="J16" s="56">
        <v>2213816</v>
      </c>
      <c r="K16" s="56">
        <v>276129</v>
      </c>
      <c r="L16" s="119" t="s">
        <v>192</v>
      </c>
    </row>
    <row r="17" spans="1:13" ht="18.75" x14ac:dyDescent="0.3">
      <c r="A17" s="64" t="s">
        <v>194</v>
      </c>
      <c r="B17" s="119">
        <v>12270</v>
      </c>
      <c r="C17" s="55">
        <v>405723</v>
      </c>
      <c r="D17" s="55">
        <v>982649</v>
      </c>
      <c r="E17" s="55">
        <v>99911</v>
      </c>
      <c r="F17" s="55">
        <v>0</v>
      </c>
      <c r="G17" s="122">
        <f t="shared" si="0"/>
        <v>-676837</v>
      </c>
      <c r="H17" s="122">
        <v>-150341</v>
      </c>
      <c r="I17" s="122">
        <f t="shared" si="1"/>
        <v>-827178</v>
      </c>
      <c r="J17" s="56">
        <v>2680525</v>
      </c>
      <c r="K17" s="56">
        <v>1823944</v>
      </c>
      <c r="L17" s="119" t="s">
        <v>191</v>
      </c>
    </row>
    <row r="18" spans="1:13" s="16" customFormat="1" ht="18.75" x14ac:dyDescent="0.3">
      <c r="A18" s="45" t="s">
        <v>145</v>
      </c>
      <c r="B18" s="119"/>
      <c r="C18" s="54">
        <f t="shared" ref="C18:K18" si="2">SUM(C10:C17)</f>
        <v>46329732</v>
      </c>
      <c r="D18" s="54">
        <f t="shared" si="2"/>
        <v>35368245</v>
      </c>
      <c r="E18" s="54">
        <f t="shared" si="2"/>
        <v>6432313</v>
      </c>
      <c r="F18" s="54">
        <f t="shared" si="2"/>
        <v>7825136</v>
      </c>
      <c r="G18" s="54">
        <f t="shared" si="2"/>
        <v>-3295962</v>
      </c>
      <c r="H18" s="54">
        <f t="shared" si="2"/>
        <v>0</v>
      </c>
      <c r="I18" s="54">
        <f t="shared" si="2"/>
        <v>-3295962</v>
      </c>
      <c r="J18" s="54">
        <f t="shared" si="2"/>
        <v>11290889</v>
      </c>
      <c r="K18" s="54">
        <f t="shared" si="2"/>
        <v>20257530</v>
      </c>
      <c r="L18" s="120"/>
      <c r="M18" s="90"/>
    </row>
    <row r="19" spans="1:13" ht="18.75" x14ac:dyDescent="0.3">
      <c r="A19" s="44"/>
      <c r="B19" s="119"/>
      <c r="C19" s="54"/>
      <c r="D19" s="54"/>
      <c r="E19" s="54"/>
      <c r="F19" s="54"/>
      <c r="G19" s="57"/>
      <c r="H19" s="57"/>
      <c r="I19" s="57"/>
      <c r="J19" s="56"/>
      <c r="K19" s="56"/>
      <c r="L19" s="119"/>
    </row>
    <row r="20" spans="1:13" ht="18.75" x14ac:dyDescent="0.3">
      <c r="A20" s="44"/>
      <c r="B20" s="119"/>
      <c r="C20" s="54"/>
      <c r="D20" s="54"/>
      <c r="E20" s="54"/>
      <c r="F20" s="54"/>
      <c r="G20" s="57"/>
      <c r="H20" s="57"/>
      <c r="I20" s="57"/>
      <c r="J20" s="56"/>
      <c r="K20" s="56"/>
      <c r="L20" s="119"/>
    </row>
    <row r="21" spans="1:13" ht="18.75" x14ac:dyDescent="0.3">
      <c r="A21" s="45" t="s">
        <v>147</v>
      </c>
      <c r="B21" s="119"/>
      <c r="C21" s="55"/>
      <c r="D21" s="55"/>
      <c r="E21" s="55"/>
      <c r="F21" s="55"/>
      <c r="G21" s="57"/>
      <c r="H21" s="57"/>
      <c r="I21" s="57"/>
      <c r="J21" s="56"/>
      <c r="K21" s="56"/>
      <c r="L21" s="119"/>
    </row>
    <row r="22" spans="1:13" ht="18.75" x14ac:dyDescent="0.3">
      <c r="A22" s="64" t="s">
        <v>148</v>
      </c>
      <c r="B22" s="119">
        <v>13000</v>
      </c>
      <c r="C22" s="56">
        <v>1642938</v>
      </c>
      <c r="D22" s="56">
        <v>1451348</v>
      </c>
      <c r="E22" s="56">
        <v>15114</v>
      </c>
      <c r="F22" s="56">
        <v>0</v>
      </c>
      <c r="G22" s="122">
        <f t="shared" ref="G22" si="3">+C22-SUM(D22:F22)</f>
        <v>176476</v>
      </c>
      <c r="H22" s="122">
        <v>0</v>
      </c>
      <c r="I22" s="122">
        <f t="shared" ref="I22" si="4">+G22+H22</f>
        <v>176476</v>
      </c>
      <c r="J22" s="56">
        <v>1134314</v>
      </c>
      <c r="K22" s="56">
        <v>1055480</v>
      </c>
      <c r="L22" s="119" t="s">
        <v>191</v>
      </c>
    </row>
    <row r="23" spans="1:13" ht="18.75" x14ac:dyDescent="0.3">
      <c r="A23" s="64" t="s">
        <v>193</v>
      </c>
      <c r="B23" s="119">
        <v>13000</v>
      </c>
      <c r="C23" s="56">
        <v>2740829</v>
      </c>
      <c r="D23" s="56">
        <v>838708</v>
      </c>
      <c r="E23" s="56">
        <v>739155</v>
      </c>
      <c r="F23" s="56">
        <v>1293764</v>
      </c>
      <c r="G23" s="122">
        <f t="shared" ref="G23" si="5">+C23-SUM(D23:F23)</f>
        <v>-130798</v>
      </c>
      <c r="H23" s="122">
        <v>0</v>
      </c>
      <c r="I23" s="122">
        <f t="shared" ref="I23" si="6">+G23+H23</f>
        <v>-130798</v>
      </c>
      <c r="J23" s="56">
        <v>-4368733</v>
      </c>
      <c r="K23" s="56">
        <v>20072</v>
      </c>
      <c r="L23" s="119" t="s">
        <v>192</v>
      </c>
    </row>
    <row r="24" spans="1:13" ht="18.75" x14ac:dyDescent="0.3">
      <c r="A24" s="45" t="s">
        <v>146</v>
      </c>
      <c r="B24" s="119"/>
      <c r="C24" s="61">
        <f t="shared" ref="C24:K24" si="7">SUM(C22:C23)</f>
        <v>4383767</v>
      </c>
      <c r="D24" s="61">
        <f t="shared" si="7"/>
        <v>2290056</v>
      </c>
      <c r="E24" s="61">
        <f t="shared" si="7"/>
        <v>754269</v>
      </c>
      <c r="F24" s="61">
        <f t="shared" si="7"/>
        <v>1293764</v>
      </c>
      <c r="G24" s="61">
        <f t="shared" si="7"/>
        <v>45678</v>
      </c>
      <c r="H24" s="61">
        <f t="shared" si="7"/>
        <v>0</v>
      </c>
      <c r="I24" s="61">
        <f t="shared" si="7"/>
        <v>45678</v>
      </c>
      <c r="J24" s="61">
        <f t="shared" si="7"/>
        <v>-3234419</v>
      </c>
      <c r="K24" s="61">
        <f t="shared" si="7"/>
        <v>1075552</v>
      </c>
      <c r="L24" s="119"/>
    </row>
    <row r="25" spans="1:13" ht="18.75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</row>
  </sheetData>
  <mergeCells count="5">
    <mergeCell ref="A1:L1"/>
    <mergeCell ref="A2:L2"/>
    <mergeCell ref="A8:L8"/>
    <mergeCell ref="A7:L7"/>
    <mergeCell ref="B5:D5"/>
  </mergeCells>
  <pageMargins left="0.45" right="0.45" top="0.75" bottom="0.75" header="0.3" footer="0.3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Trend Data </vt:lpstr>
      <vt:lpstr>Enrollment By Campus or Site</vt:lpstr>
      <vt:lpstr>Scholarhips</vt:lpstr>
      <vt:lpstr>Research Activity </vt:lpstr>
      <vt:lpstr>Reserve Balances</vt:lpstr>
      <vt:lpstr>'Enrollment By Campus or Site'!Print_Area</vt:lpstr>
      <vt:lpstr>'Trend Data '!Print_Area</vt:lpstr>
      <vt:lpstr>'Enrollment By Campus or Site'!Print_Titles</vt:lpstr>
      <vt:lpstr>'Trend Data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borsots</dc:creator>
  <cp:lastModifiedBy>Windows User</cp:lastModifiedBy>
  <cp:lastPrinted>2017-10-20T20:22:10Z</cp:lastPrinted>
  <dcterms:created xsi:type="dcterms:W3CDTF">2012-03-12T17:21:14Z</dcterms:created>
  <dcterms:modified xsi:type="dcterms:W3CDTF">2018-10-02T16:18:42Z</dcterms:modified>
</cp:coreProperties>
</file>